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updateLinks="always"/>
  <mc:AlternateContent xmlns:mc="http://schemas.openxmlformats.org/markup-compatibility/2006">
    <mc:Choice Requires="x15">
      <x15ac:absPath xmlns:x15ac="http://schemas.microsoft.com/office/spreadsheetml/2010/11/ac" url="C:\Users\cremoux\OneDrive - Université Nice Sophia Antipolis\Sauvegarde PC 2022-10\Mes Docs\SELECTION\PARCOURSUP\Parcoursup 2025\1. CAC\"/>
    </mc:Choice>
  </mc:AlternateContent>
  <xr:revisionPtr revIDLastSave="3161" documentId="13_ncr:1_{8457AAEF-4A88-4359-A48B-B486331B772F}" xr6:coauthVersionLast="36" xr6:coauthVersionMax="47" xr10:uidLastSave="{43D16FDD-FE73-48FF-B8E1-CC2D57B462EF}"/>
  <bookViews>
    <workbookView xWindow="0" yWindow="495" windowWidth="28800" windowHeight="16275" xr2:uid="{00000000-000D-0000-FFFF-FFFF00000000}"/>
  </bookViews>
  <sheets>
    <sheet name="LICENCE VF" sheetId="1" r:id="rId1"/>
    <sheet name="DOUBLE LICENCE VF" sheetId="7" r:id="rId2"/>
    <sheet name="POLYTECH" sheetId="5" r:id="rId3"/>
    <sheet name="BUT VF" sheetId="8" r:id="rId4"/>
    <sheet name="Feuil1" sheetId="4" state="hidden" r:id="rId5"/>
  </sheets>
  <definedNames>
    <definedName name="_xlnm._FilterDatabase" localSheetId="3" hidden="1">'BUT VF'!$L$3:$M$20</definedName>
    <definedName name="_xlnm._FilterDatabase" localSheetId="0" hidden="1">'LICENCE VF'!$F$3:$G$58</definedName>
    <definedName name="_xlnm.Print_Titles" localSheetId="0">'LICENCE VF'!$1:$3</definedName>
    <definedName name="_xlnm.Print_Area" localSheetId="0">'LICENCE VF'!$A$1:$AF$56</definedName>
    <definedName name="_xlnm.Print_Area" localSheetId="2">POLYTECH!$A$1:$V$6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5" l="1"/>
  <c r="G17" i="8"/>
  <c r="G16" i="8"/>
  <c r="G10" i="8"/>
  <c r="G9" i="8"/>
  <c r="G8" i="8"/>
  <c r="G10" i="7"/>
  <c r="G14" i="7"/>
  <c r="G15" i="7"/>
  <c r="G16" i="7"/>
  <c r="G16" i="1"/>
  <c r="G12" i="1"/>
  <c r="G10" i="1"/>
  <c r="G6" i="1"/>
  <c r="G43" i="1"/>
  <c r="G39" i="1"/>
  <c r="G27" i="1"/>
  <c r="G9" i="1"/>
  <c r="G53" i="1"/>
  <c r="G52" i="1"/>
  <c r="G51" i="1"/>
  <c r="G48" i="1"/>
  <c r="G47" i="1"/>
  <c r="G46" i="1"/>
  <c r="G45" i="1"/>
  <c r="G44" i="1"/>
  <c r="G42" i="1"/>
  <c r="G40" i="1"/>
  <c r="G38" i="1"/>
  <c r="G35" i="1"/>
  <c r="G32" i="1"/>
  <c r="G31" i="1"/>
  <c r="G30" i="1"/>
  <c r="G29" i="1"/>
  <c r="G28" i="1"/>
  <c r="G25" i="1"/>
  <c r="G24" i="1"/>
  <c r="G22" i="1"/>
  <c r="G21" i="1"/>
  <c r="G19" i="1"/>
  <c r="G15" i="1"/>
  <c r="D40" i="1" l="1"/>
  <c r="D39" i="1"/>
  <c r="D38" i="1"/>
  <c r="D34" i="1"/>
  <c r="D30" i="1"/>
  <c r="D29" i="1"/>
  <c r="D28" i="1"/>
  <c r="D27" i="1"/>
  <c r="D24" i="1"/>
  <c r="D23" i="1"/>
  <c r="D21" i="1"/>
  <c r="D20" i="1"/>
  <c r="D19" i="1"/>
  <c r="D18" i="1"/>
  <c r="D17" i="1"/>
  <c r="D16" i="1"/>
  <c r="D15" i="1"/>
  <c r="D14" i="1"/>
  <c r="D12" i="1"/>
  <c r="D8" i="1"/>
  <c r="D6" i="1"/>
</calcChain>
</file>

<file path=xl/sharedStrings.xml><?xml version="1.0" encoding="utf-8"?>
<sst xmlns="http://schemas.openxmlformats.org/spreadsheetml/2006/main" count="1932" uniqueCount="697">
  <si>
    <t>LICENCE</t>
  </si>
  <si>
    <t>CHAMP</t>
  </si>
  <si>
    <t>MENTION</t>
  </si>
  <si>
    <t>Pour information</t>
  </si>
  <si>
    <t>Descriptif et Attendus de la Formation</t>
  </si>
  <si>
    <t>Critères Généraux d'Examen des Vœux (CGEV)</t>
  </si>
  <si>
    <t>Paramètres Applicatifs</t>
  </si>
  <si>
    <t>CAPACITE 2024</t>
  </si>
  <si>
    <t>Nombre d'inscrits 2024</t>
  </si>
  <si>
    <t>Nombre de candidats appelés 2024</t>
  </si>
  <si>
    <t>CAPACITE 2025</t>
  </si>
  <si>
    <t>Informations Générales</t>
  </si>
  <si>
    <t>Caractéristiques d'ordre pédagogique</t>
  </si>
  <si>
    <t>Poursuite d'etudes</t>
  </si>
  <si>
    <t>Résultats académiques</t>
  </si>
  <si>
    <t>Compétences académiques, acquis méthodologiques, savoir-faire</t>
  </si>
  <si>
    <t>Savoir-être</t>
  </si>
  <si>
    <t xml:space="preserve"> Motivation, connaissance de la formation, cohérence du projet </t>
  </si>
  <si>
    <t xml:space="preserve"> Engagements, activités et centres d’intérêt, réalisations péri ou extra-scolaires </t>
  </si>
  <si>
    <t>Conseils et informations aux candidats</t>
  </si>
  <si>
    <t>Modalités de Candidature</t>
  </si>
  <si>
    <t>Elements du dossier de Candidature</t>
  </si>
  <si>
    <t>Apprentissage</t>
  </si>
  <si>
    <r>
      <rPr>
        <b/>
        <sz val="14"/>
        <color rgb="FF000000"/>
        <rFont val="Calibri"/>
        <family val="2"/>
        <scheme val="minor"/>
      </rPr>
      <t xml:space="preserve">Descriptif de la formation  </t>
    </r>
    <r>
      <rPr>
        <b/>
        <sz val="10"/>
        <color rgb="FF000000"/>
        <rFont val="Calibri"/>
        <family val="2"/>
        <scheme val="minor"/>
      </rPr>
      <t>(100 caractères min, 1700 max)</t>
    </r>
  </si>
  <si>
    <t>Choix LV1 (oui/non) si oui, laquelle</t>
  </si>
  <si>
    <t>Choix LV2 (oui/non) si oui, laquelle</t>
  </si>
  <si>
    <t xml:space="preserve">Niveau Français Requis OUI/NON 
Si oui Niveau </t>
  </si>
  <si>
    <r>
      <rPr>
        <b/>
        <sz val="14"/>
        <color rgb="FF000000"/>
        <rFont val="Calibri"/>
        <family val="2"/>
        <scheme val="minor"/>
      </rPr>
      <t xml:space="preserve">Débouchés Professionnels </t>
    </r>
    <r>
      <rPr>
        <b/>
        <sz val="10"/>
        <color rgb="FF000000"/>
        <rFont val="Calibri"/>
        <family val="2"/>
        <scheme val="minor"/>
      </rPr>
      <t>(100 caractères min, 1000 max)</t>
    </r>
  </si>
  <si>
    <t>Poursuite d'études</t>
  </si>
  <si>
    <t>Intitulé du critère</t>
  </si>
  <si>
    <t xml:space="preserve">  Eléments pris en compte pour l'évaluation de ce critère</t>
  </si>
  <si>
    <t>Degré d’importance</t>
  </si>
  <si>
    <t>Champ d'évaluation en %</t>
  </si>
  <si>
    <t>Prise en compte de la participation des lycéens à une cordée de la réussite (oui / non)</t>
  </si>
  <si>
    <t>Lettre de motivation OUI/NON
Si OUI comment l'utilisez-vous dans le cadre de l'examen des vœux</t>
  </si>
  <si>
    <t>Cette formation peut être effectuée en apprentissage au-delà de la première année ? (oui/non)</t>
  </si>
  <si>
    <t>oui / non</t>
  </si>
  <si>
    <t>BSS</t>
  </si>
  <si>
    <t>Sciences de la Vie</t>
  </si>
  <si>
    <t>La Licence sciences de la vie est organisée sur 3 années de 2 semestres, comportant chacun 4 Unités d'Enseignements (UE) disciplinaires et 2 UE de compétences transversales.L'organisation de la Licence permet une spécialisation progressive et une réorientation intra- et inter-portails jusqu'en fin de L2. De plus, les étudiants de sciences de la vie peuvent suivre des UE de Chimie, Mathématiques, Sciences de la terre au cours des deux premières années afin de se réorienter vers les mentions de Licence Chimie, Licence Sciences de la Terre ou Licence Sciences et Technologies.</t>
  </si>
  <si>
    <t>non</t>
  </si>
  <si>
    <t>oui</t>
  </si>
  <si>
    <t>résultats</t>
  </si>
  <si>
    <t>Notes en première et terminale en en mathématiques, sciences de la vie et de la terre, physique-chimie, sciences de l'ingénieur, anglais philosophie et français et épreuves anticipées de français. Moyenne générale en première et terminale.</t>
  </si>
  <si>
    <t>essentiel</t>
  </si>
  <si>
    <t>non utilisé</t>
  </si>
  <si>
    <t>projet de formation</t>
  </si>
  <si>
    <t>éléments d'appréciation de la fiche avenir</t>
  </si>
  <si>
    <t>complémentaire</t>
  </si>
  <si>
    <t>oui pour départager des candidats ex aequo</t>
  </si>
  <si>
    <t>Non</t>
  </si>
  <si>
    <t>Sciences de la Vie / LAS</t>
  </si>
  <si>
    <t>Les étudiants LAS (Licence avec Accès Santé) sont des étudiants inscrits au sein du Portail Sc de la vie qui doivent suivre des unités de Santé et de Sc de la vie.</t>
  </si>
  <si>
    <t>STAPS</t>
  </si>
  <si>
    <t>Les formations proposées au sein du Portail STAPS allient les compétences spécifiques de chaque mention à des enseignements scientifiques et des pratiques d'intervention adaptées. De plus, nos étudiants consacrent une part importante de leurs études à l’approfondissement pratique et théorique de leur spécialité sportive ainsi qu'à l'approfondissement du lien théorie/pratique indispensable aux compétences d'intervention liées à cette spécialité sportive.. Cette approche constitue les fondements de la formation, donnant du sens aux versants scientifiques et appliqués des études. A l'issue de son cursus de Licence, chaque étudiant possède ainsi une double valence : celle de sa spécialité professionnelle , et celle de sa spécialité sportive.</t>
  </si>
  <si>
    <t>Anglais</t>
  </si>
  <si>
    <t xml:space="preserve"> </t>
  </si>
  <si>
    <t>Compétences dans les matières scientifiques, littéraires et argumentaires et compétences sportives</t>
  </si>
  <si>
    <t>Notes des enseignements scientifiques, littéraires et sportives de l’ensemble commun et notes des enseignements de spécialité de première, de terminale et des épreuves du baccalauréat
Attribution de 30 points maximum pour les compétences scientifiques, 30 points pour les compétences littéraires et argumentaires, et 15 points maximum pour l'EPS</t>
  </si>
  <si>
    <t>Compétences méthodologiques et collectives
Option pratiques, activités interdisciplinaires, projet divers.</t>
  </si>
  <si>
    <t>Projet de formation motivé, Fiche Avenir, appréciations des bulletins</t>
  </si>
  <si>
    <t>Complémentaire</t>
  </si>
  <si>
    <t>Adéquation entre le profil du candidat ou de la candidate et son projet de formation</t>
  </si>
  <si>
    <t xml:space="preserve">Inscription à l'UNSS et/ou en section sportive, pratique dans le cadre de l'association sportive ou du foyer socio‐éducatif
Attribution de 15 points maximum                                                                               </t>
  </si>
  <si>
    <t>Important</t>
  </si>
  <si>
    <t>L’implication durable dans le secteur sportif, dans sa pratique ainsi que l’engagement associatif et citoyen</t>
  </si>
  <si>
    <t xml:space="preserve">Activités extra-scolaires (pratiques fédérales, artistiques, ou non compétitives), résultats sportifs
Attribution de 15 points maximum
Qualifications d'animation et d'encadrement ; en arbitrage, jeune juge... ; en secourisme et sauvetage. Expériences et compétences civiques, citoyennes, défense, protection civile, engagement associatif...
Attribution de 30 points maximum
</t>
  </si>
  <si>
    <t>STAPS / LAS</t>
  </si>
  <si>
    <t>Notes des enseignements scientifiques, littéraires et sportives de l’ensemble commun et notes des enseignements de spécialité de première, de terminale et des épreuves du baccalauréat ainsi que les notes de première et de terminale en anglais.
Attribution de 30 points maximum pour les compétences scientifiques, 30 points pour les compétences littéraires et argumentaires, et 15 points maximum pour l'EPS</t>
  </si>
  <si>
    <t>Evaluation de l’établissement Compétences méthodologiques et collectives
Option pratiques, activités interdisciplinaires, projet divers.</t>
  </si>
  <si>
    <t>DSPEG</t>
  </si>
  <si>
    <t>DROIT</t>
  </si>
  <si>
    <t xml:space="preserve">La licence en droit permet à l’étudiante et à l’étudiant d’acquérir des connaissances de base en droit et en science politique, les mécanismes juridiques fondamentaux ainsi qu’une première connaissance des pratiques professionnelles.
Grâce à la diversité des matières complémentaires abordées dans le champ des sciences humaines et sociales et au vu des exigences en termes de maîtrise de l’écrit et de l’oral, cette formation atteste d’un bon niveau de culture générale qui permet une poursuite d’études dans de nombreux domaines.
L’acquisition du vocabulaire spécifique et de la méthodologie se fait par le biais de différents exercices : l’étude de cas, le commentaire d’arrêt ou de texte et la dissertation juridique.
La licence en droit est organisée sur 6 semestres. Le socle commun aux semestres 1, 2 et 3 est constitué d’enseignements disciplinaires de base en droit privé, en droit public, en histoire du droit et des institutions et en science politique. Ce socle est complété par des enseignements d’ouverture.
Des enseignements ciblés sont également proposés pour répondre à chaque projet professionnel des étudiantes et des étudiants.
Les semestres 4, 5 et 6 permettent d'amorcer une spécialisation progressive en droit ou en science politique.
</t>
  </si>
  <si>
    <t>C1</t>
  </si>
  <si>
    <t xml:space="preserve">La licence de droit permet d’accéder à différents concours de la fonction publique ou de postuler dans des entreprises du secteur privé, dans des secteurs d’activité très variés.
SECTEURS D’ACTIVITÉ : Défense nationale ; Aide et médiation judiciaire ; Défense et conseil juridique ; Journalisme et information média ; Communication ; Conception et pilotage de la politique des pouvoirs publics ; Banque ; Assurance ; Fiscalité ; Finance.
TYPES D’EMPLOI : Greffier des services judiciaires ; Conseiller pénitentiaire d’insertion et de probation ; Collaborateur de notaire ; Officier de police ; Agent poursuivant des douanes ; Éducateur de protection judiciaire de la jeunesse ; Attaché territorial ; Contrôleur des finances publiques ; Contrôleur du travail ; Agent immobilier ; Assistant juridique d’avocats, de notaires.
</t>
  </si>
  <si>
    <t xml:space="preserve">Si l'étudiante ou l'étudiant aspire à d'autres perspectives professionnelles, il lui est alors recommandé de poursuivre ses études avec une formation complémentaire.
La licence de droit permet de candidater à un master, complément de formation nécessaire pour accéder à des postes à haute responsabilité dans la plupart des emplois dans le domaine juridique, tels que magistrat, avocat, haut fonctionnaire, juriste d’entreprise, cadre de la fonction publique, cadre de l'expertise publique...
En effet, la grande majorité des professions dans ce domaine d'activité exige un niveau Bac+4 (écoles d’avocats, École nationale de la magistrature...) et les autres emplois demandent une spécialisation souvent acquise avec un master 1 (Bac+4), ou un master 2 (Bac+5).
Ce diplôme ouvre aussi l’accès à de nombreux concours d’entrée dans des écoles de science politique, de commerce, de journalisme, de communication.
</t>
  </si>
  <si>
    <t>Résultats</t>
  </si>
  <si>
    <t xml:space="preserve">Bulletins de première, de terminale et résultats anticipés du baccalauréat, notamment dans les matières suivantes : anglais, histoire-géographie, français, philosophie </t>
  </si>
  <si>
    <t>Essentiel</t>
  </si>
  <si>
    <t>Acquis méthodologique de savoir et de savoir faire</t>
  </si>
  <si>
    <t xml:space="preserve">Moyennes de première, de terminale et résultats anticipés du baccalauréat, notamment dans les matières suivantes : anglais, histoire-géographie, français, philosophie </t>
  </si>
  <si>
    <t>Non utilisé</t>
  </si>
  <si>
    <t>Projet de formation</t>
  </si>
  <si>
    <t>Le projet de formation de l'élève qui sera apprécié en fonction des spécialités et des options suivies au lycée et de leur adéquation avec les attendus de la formation notamment :
- EDS « Sciences Économiques et Sociales »
- EDS « Histoire-Géographie, Géopolitique et Sciences Politiques »
- EDS « Humanités, Littérature et Philosophie »
- option « Langues et culture de l’Antiquité : Latin »
- option « Langues et culture de l’Antiquité : Grec »
- option « Droit et Grands Enjeux du Monde Contemporain »
Lettre de motivation</t>
  </si>
  <si>
    <t>DROIT / LAS</t>
  </si>
  <si>
    <t>Résulats</t>
  </si>
  <si>
    <t xml:space="preserve">Bulletins de première, de terminale et résultats anticipés du baccalauréat, notamment dans les matières suivantes : anglais, histoire-géographie, français, philosophie, matières scientifiques </t>
  </si>
  <si>
    <t>Évaluation de l’établissement et acquis méthodologique de savoir et de savoir faire</t>
  </si>
  <si>
    <t>Moyenne des notes de première et/ou de terminale de ces enseignements : anglais, histoire-géographie, philosophie, français, matières scientifiques</t>
  </si>
  <si>
    <t>Economie-Gestion</t>
  </si>
  <si>
    <t xml:space="preserve">La Licence prépare les étudiants à une poursuite d’études au sein de Masters de sciences économiques ou de gestion, en leur permettant d’acquérir les connaissances et les compétences fondamentales dans ces deux disciplines. Elle propose également un ensemble de compétences non disciplinaires (linguistiques, compétences pré-professionnelles et transversales – informatiques et numériques, informationnelles). Les 2 premières années sont communes à tous les étudiants. Chaque semestre comporte des unités d'enseignement fondamentales (microéconomie, macroéconomie, management, techniques quantitatives), des unités découvertes au choix (droit, sociologie, actualités, histoire...) et des unités transversales (informatique, langue...).En L2, des cours de spécialités sont proposés pour introduire les champs de compétences proposés en Masters (digital, économie, finance, innovation, industrie, RH, etc.). Les matières sont proposées en cours magistraux, avec parfois des travaux dirigés en petits groupes. Chaque matière donne lieu à un examen terminal à la fin du semestre (janvier et mai), éventuellement complété par du contrôle continu.Chaque semestre, les étudiants peuvent choisir un cours dispensé en anglais. En L2, dès le second semestre, il est possible, sous conditions, de suivre un ou deux semestres de mobilité internationale au sein d'une université partenaire Europe/hors Europe. Les étudiants LAS (Licence avec Accès Santé) sont des étudiants inscrits au sein du Portail Économie-Gestion qui doivent suivre des unités de Santé. Les étudiants ont la possibilité d’assister aux cours magistraux qui se dérouleront sur le Campus Saint Jean d’Angely.
</t>
  </si>
  <si>
    <t>oui Anglais</t>
  </si>
  <si>
    <t>OUI Niveau B2</t>
  </si>
  <si>
    <t>Les débouchés professionnels sont nombreux, tant en entreprise qu’en collectivité territoriale ou banques. La formation permet également d’envisager autant un recrutement au sein du territoire de proximité (Région PACA) qu’à l’international. Parmi les débouchés possibles (code ROME), nous pouvons citer à titre d’exemple :Auditeur social / Auditrice sociale Chargé(e) d'affaires bancaires professionnelles, Chargé(e) de mission développement durable, Chargé(e) d'analyses socio-économiques, Chargé(e) d'études statistiques, Chercheur / chercheuse en économie, Conseil en gestion de patrimoine financier, Consultant / consultante en management qualité, Directeur / directrice de magasin de détail, Economiste de marché, Gestion de portefeuilles sur les marchés financiers, Responsable de la gestion des effectifs, des emplois et des compétences, Responsable de la gestion des Ressources Humaines, Responsable de production, Responsable recrutement, Gestionnaire de projet.</t>
  </si>
  <si>
    <t>La Licence Economie-Gestion est un diplôme non professionnalisant (la professionnalisation s’effectuant en Master) se déroulant sur 3 ans. Les deux premières années permettent de s'orienter vers une 3e année de Licence en choisissant un parcours classique, international (Erasmus) ou de Licence Professionnelle. Il prépare les étudiants à une poursuite d'études au sein de Masters de sciences économiques ou de gestion (Bac+5). Au sein de l’EUR ELMI, 17 mentions de Masters sont disponibles notamment dans les domaines de la finance, des ressources humaines, de la stratégie d'entreprise et de l'expertise économique. Certains dispositifs permettent également en 3ème année de préparer les concours aux Grandes Écoles de Commerce.</t>
  </si>
  <si>
    <t>Les moyennes générales trimestrielles 1ère et Terminale et/ou du baccalauréat si déjà obtenu.
Les résultats aux épreuves anticipées au baccalauréat (en français et dans les matières précitées). 
Les notes de Première et de Terminale dans les disciplines suivantes :  mathématiques, sciences économiques et sociales, philosophie, histoire-géographie, enseignement scientifique.</t>
  </si>
  <si>
    <t xml:space="preserve">
</t>
  </si>
  <si>
    <t>Le projet de formation sera apprécié en fonction de la série de baccalaureat, des enseignements de spécialités suivis pour la série générale en Première et en Terminale  et de leur adéquation avec les attendus de la formation (notamment les prérequis en mathématiques et l'intérêt porté aux sciences sociales).                                                                                             - Les éléments d'appréciation figurant dans la « fiche  Avenir »</t>
  </si>
  <si>
    <t>Engagement</t>
  </si>
  <si>
    <t>L'investissement dans des projets locaux à visée internationale (ex. échanges scolaires, jumelage, etc.), et des expériences pertinentes du candidat dûment attestées (ex. engagement associatif)</t>
  </si>
  <si>
    <t xml:space="preserve">Oui, évaluation de la qualité de la lettre et de l'argumentaire d'entrée en économie gestion </t>
  </si>
  <si>
    <t>Economie-Gestion / LAS</t>
  </si>
  <si>
    <t>La Licence prépare les étudiants à une poursuite d’études au sein de Masters de sciences économiques ou de gestion, en leur permettant d’acquérir les connaissances et les compétences fondamentales dans ces deux disciplines. Elle propose également un ensemble de compétences non disciplinaires (linguistiques, compétences pré-professionnelles et transversales – informatiques et numériques, informationnelles). Les 2 premières années sont communes à tous les étudiants. Chaque semestre comporte des unités d'enseignement fondamentales (microéconomie, macroéconomie, management, techniques quantitatives), des unités découvertes au choix (droit, sociologie, actualités, histoire...) et des unités transversales (informatique, langue...).En L2, des cours de spécialités sont proposés pour introduire les champs de compétences proposés en Masters (digital, économie, finance, innovation, industrie, RH, etc.). Les matières sont proposées en cours magistraux, avec parfois des travaux dirigés en petits groupes. Chaque matière donne lieu à un examen terminal à la fin du semestre (janvier et mai), éventuellement complété par du contrôle continu.Chaque semestre, les étudiants peuvent choisir un cours dispensé en anglais. En L2, dès le second semestre, il est possible, sous conditions, de suivre un ou deux semestres de mobilité internationale au sein d'une université partenaire Europe/hors Europe. Les étudiants LAS (Licence avec Accès Santé) sont des étudiants inscrits au sein du Portail Économie-Gestion qui doivent suivre des unités de Santé. Les étudiants ont la possibilité d’assister aux cours magistraux qui se dérouleront sur le Campus Saint Jean d’Angely.</t>
  </si>
  <si>
    <t>Si l’étudiant n’accède pas aux filières santé, les débouchés professionnels sont nombreux. La formation permet également d’envisager autant un recrutement au sein du territoire de proximité (Région PACA) qu’à l’international. Parmi les débouchés possibles (code ROME), nous pouvons citer à titre d’exemple : Auditeur social / Auditrice sociale Chargé(e) d'affaires bancaires professionnelles, Chargé(e) de mission développement durable, Chargé(e) d'analyses socio-économiques, Chargé(e) d'études statistiques, Chercheur / chercheuse en économie, Conseil en gestion de patrimoine financier, Consultant / consultante en management qualité, Directeur / directrice de magasin de détail, Économiste de marché, Gestion de portefeuilles sur les marchés financiers, Responsable de la gestion des effectifs, des emplois et des compétences, Responsable de la gestion des Ressources Humaines, Responsable de production, Responsable recrutement, Gestionnaire de projet.</t>
  </si>
  <si>
    <t>Les moyennes générales trimestrielles 1ère et Terminale et/ou du baccalauréat si déjà obtenu.
Les résultats aux épreuves anticipées au baccalauréat (en français et dans les matières précitées). 
Les notes de Première et de Terminale dans les disciplines suivantes :  mathématiques, SVT, physique-chimie, sciences économiques et sociales, philosophie, histoire-géographie, enseignement scientifique, anglais</t>
  </si>
  <si>
    <t>Evaluation de l’établissement</t>
  </si>
  <si>
    <t>Fiche avenir</t>
  </si>
  <si>
    <t>Le projet de formation sera apprécié en fonction de la série de baccalaureat, des enseignements de spécialités suivis pour la série générale en Première et en Terminale  et de leur adéquation avec les attendus de la formation (notamment les prérequis en mathématiques, SVT, Physique Chumie et l'intérêt porté aux sciences sociales).                                                                                             - Les éléments d'appréciation figurant dans la « fiche  Avenir »</t>
  </si>
  <si>
    <t xml:space="preserve">Oui, évaluation de la qualité de la lettre et de l'argumentaire d'entrée en LAS économie gestion </t>
  </si>
  <si>
    <t>LLAC</t>
  </si>
  <si>
    <t>très important</t>
  </si>
  <si>
    <t>Très important</t>
  </si>
  <si>
    <t>Arts du spectacle - Etudes en danse</t>
  </si>
  <si>
    <t xml:space="preserve">Le principal objectif de cette formation se déroulant sur trois années est de donner aux étudiants les outils fondamentaux liés à la formation générale, scientifique et artistique requise en diplôme de Licence. Les fondamentaux impliquent : un bon niveau de culture générale et de méthodologie (disciplinaire et générale), de connaissances historique, anthropologique et esthétique ainsi que théorique et pratique de la danse et des autres arts. La formation mène une réflexion critique sur les conditions de conception et de fonctionnement du spectacle vivant, en replaçant le processus de la création chorégraphique dans le champ de l’art contemporain et actuel. Elle prend également en compte la diversité culturelle des formes spectaculaires, leurs traditions et leurs patrimoines, leurs modes de réception, y compris les formes dites « expérimentales », « traditionnelles » et « minoritaires ».
La relation dynamique entre apprentissage théorique et pratique, l’intérêt analytique porté sur le spectacle vivant et ses enjeux artistiques, culturels et identitaires, les passerelles transdisciplinaires et interdisciplinaires entre les arts et leurs théorisations, et enfin, un accent porté sur l’expérimentation et les processus, font la spécificité de la formation dans son ensemble
</t>
  </si>
  <si>
    <t>Anglais Espagnol Italien</t>
  </si>
  <si>
    <t>Master Arts parcours Danse: imporvisation, transmission, archives. Métiers de la création et de la scène. Métiers de l'enseignement, de la formation et de la recherche. Métiers du spectacle et de la culture. Métiers de la médiation culturelle.</t>
  </si>
  <si>
    <t>Notes de première et terminale en français, philosophie, sciences humaines et sociales, matières artistiques (le cas échéant), et épreuves anticipées de français</t>
  </si>
  <si>
    <t xml:space="preserve">Compétences et méthodes </t>
  </si>
  <si>
    <t>compétences en expression écrite et orale ; méthodes de travail</t>
  </si>
  <si>
    <t>Implication</t>
  </si>
  <si>
    <t>capacité à travailler en autonomie, capacité à travailler en groupe, curiosité intellectuelle, sensibilité artistique</t>
  </si>
  <si>
    <t>important</t>
  </si>
  <si>
    <t>cohérence du projet professionnel avec la formation</t>
  </si>
  <si>
    <t>pratique artistique dans le champ du spectacle vivant, fréquentation des salles de spectacle et des institutions culturelles</t>
  </si>
  <si>
    <t>Arts du spectacle - Etudes théâtrales</t>
  </si>
  <si>
    <t>La formation propose l’acquisition de connaissances et d’outils fondamentaux par les étudiant·es, afin qu’elles et ils puissent développer une réflexion critique sur les conditions de création, de fonctionnement et de réception du spectacle vivant et faire valoir leurs compétences analytiques et pratiques dans le champ professionnel. Elle articule cours théoriques, cours pratiques (ateliers, projet scénique, projet en autonomie) et découverte du monde du spectacle (interventions d’artistes confirmé·e·s, de professionnel·les, stage obligatoire). Elle prend en compte la diversité des pratiques théâtrales, des formes spectaculaires et des rapports qu’elles entretiennent avec d’autres disciplines artistiques, comme la danse, les arts figuratifs, les écritures radiophoniques et audiovisuelles.</t>
  </si>
  <si>
    <t>Non concerné</t>
  </si>
  <si>
    <t>Oui, niveau B2</t>
  </si>
  <si>
    <t>Master Arts ; métiers de la création et de la scène; métiers de l'enseignement, de la formation et de la recherche ; métiers du spectacle et de la culture ; métiers de la médiation et de l'intervention socioculturelle</t>
  </si>
  <si>
    <t>Travail en autonomie, travail en groupe, intérêt et curiosité pour les questions esthétiques, sensibilité artistique</t>
  </si>
  <si>
    <t>pratique artistique dans le champ du spectacle vivant, fréquentation des spectacles et des institutions culturelle</t>
  </si>
  <si>
    <t>oui, départage des candidatures</t>
  </si>
  <si>
    <t>Information et Communication</t>
  </si>
  <si>
    <t>La licence a une double vocation : l'insertion professionnelle et la poursuite d’études. La licence forme sur les deux première années aux bases des métiers de la communication et de l'infomation. Les parcours de la L3 doivent quant à eux mener au master, dont les options ouvrent sur quatre parcours professionnels ( Analyse des médias et des environnements digitaux - Médias et humanités numériques ; Évènementiel, médiation et ingénierie culturelle - EMIC ;  Innovation, création et communication digitale - Media Design ; Ingénierie de la communication organisationnelle, numérique et stratégique - ICONES).</t>
  </si>
  <si>
    <t>Oui Niveau C2</t>
  </si>
  <si>
    <t>Les parcours de la L3 doivent quant à eux mener au master, dont les options ouvrent sur quatre parcours professionnels ( Analyse des médias et des environnements digitaux - Médias et humanités numériques ; Évènementiel, médiation et ingénierie culturelle - EMIC ; Innovation, création et communication digitale - Media Design ; Ingénierie de la communication organisationnelle, numérique et stratégique - ICONES).</t>
  </si>
  <si>
    <t>Notes en première et terminale en Français, Histoire-Géographie, langue vivante, philosophie, sciences économiques et sociales et épreuves anticipées de français</t>
  </si>
  <si>
    <t xml:space="preserve">Méthodes 
</t>
  </si>
  <si>
    <t xml:space="preserve">Expression écrite et orale
Organisation du travail
</t>
  </si>
  <si>
    <t>Savoir être</t>
  </si>
  <si>
    <t>La fiche avenir et notamment les items liés à l'autonomie, l'implication, la capacité à travailler en équipe, la volonté et la motivation</t>
  </si>
  <si>
    <t>Le projet de formation du candidat sur les items de connaissance des débouchés de la formation, des connaissance des exigences de la formation et de cohérence du projet</t>
  </si>
  <si>
    <t>Engagement associatif Curiosité pour les questions sociétales</t>
  </si>
  <si>
    <t>Langues Etrangères Appliquées (LEA)
Anglais/Allemand (non débutant)</t>
  </si>
  <si>
    <t>Pluridisciplinaire, la formation LEA propose un apprentissage au même niveau de 2 ou 3 langues étrangères (dont l'une doit être prise obligatoirement en non débutant). La formation LEA est également caractérisée par des matières d'application : économie, gestion, tourisme, communication, traduction professionnelle, droit. La formation se fait en 6 semestres. Le parcours est commun pour les 4 premiers semestres (portail L1 &amp; L2). A partir du semestre 5, l'étudiant choisit un des trois parcours :
- parcours "Tourisme méditerranéen" ;
- parcours "langues appliquées à l'économie - gestion" ;
- parcours "langues appliquées à la traduction rédaction. La formation comprend un stage obligatoire de deux mois à l'étranger nécessaire pour valider l'obtention du diplôme.</t>
  </si>
  <si>
    <t xml:space="preserve">anglais  </t>
  </si>
  <si>
    <t>allemand</t>
  </si>
  <si>
    <t>Oui, niveau B1</t>
  </si>
  <si>
    <t>Les étudiants peuvent naturellement s'orienter vers des Masters.Les étudiants peuvent présenter les concours de recrutement de la fonction publique, les concours administratifs, des concours d'accès aux carrières des Communautés Européennes, particulièrement ceux qui exigent une bonne connaissance de la langue, de la culture et de la société de deux pays membres de l'Union, associée à des compétences juridiques et économiques.Les carrières du commerce international et de l'import-export constituent les débouchés traditionnels pour le parcours « Economie gestion ».Les métiers de la communication, de la médiation culturelle, de l'intelligence économique et de la veille technologique sont également en adéquation avec la formation LEA.</t>
  </si>
  <si>
    <t>Notes en première et terminale en Français
 en langue vivante (Allemand, Anglais), Français, 
Histoire-Géographie, Philosophie, sciences économiques 
et sociales et épreuves anticipées de français</t>
  </si>
  <si>
    <t xml:space="preserve">Autonomie 
Esprit du travail en équipe 
Intérêt pour le monde de l’entreprise 
</t>
  </si>
  <si>
    <t xml:space="preserve">Fiche « Avenir »
Projet de formation
</t>
  </si>
  <si>
    <t xml:space="preserve">Cohérence du projet
Motivation
Connaissance de la formation
</t>
  </si>
  <si>
    <t xml:space="preserve">Projet de formation
</t>
  </si>
  <si>
    <t xml:space="preserve">Engagement
</t>
  </si>
  <si>
    <t xml:space="preserve">Engagement associatif
Curiosité pour les questions sociétales
</t>
  </si>
  <si>
    <t>OUI</t>
  </si>
  <si>
    <t>Oui, prise en compte de toute information permettant de justifier la pertinence de la candidature</t>
  </si>
  <si>
    <t>Langues Etrangères Appliquées (LEA)
Anglais/Arabe (débutant)</t>
  </si>
  <si>
    <t>anglais</t>
  </si>
  <si>
    <t>arabe</t>
  </si>
  <si>
    <t>oui, niveau B2</t>
  </si>
  <si>
    <t>Notes en première et terminale en Anglais, Français, Histoire-Géographie,
 Philosophie, Mathématiques sciences économiques et sociales 
et épreuves anticipées de français</t>
  </si>
  <si>
    <t xml:space="preserve">Fiche « Avenir »
Projet de formation
</t>
  </si>
  <si>
    <t xml:space="preserve">Projet de formation
</t>
  </si>
  <si>
    <t>Langues Etrangères Appliquées (LEA)
Anglais/Chinois (débutant)</t>
  </si>
  <si>
    <t>Notes en première et terminale en Anglais, Français, 
Histoire-Géographie, Philosophie, Mathématiques
 sciences économiques et sociales et épreuves anticipées de français</t>
  </si>
  <si>
    <t xml:space="preserve">"Fiche « Avenir »
Projet de formation
"
</t>
  </si>
  <si>
    <t>Langues Etrangères Appliquées (LEA)
Anglais/Espagnol (non débutant)</t>
  </si>
  <si>
    <t>espagnol</t>
  </si>
  <si>
    <t>Notes en première et terminale en Anglais, Espagnol, Français, Histoire-Géographie, Philosophie, Mathématiques sciences économiques et sociales et épreuves anticipées de français</t>
  </si>
  <si>
    <t>Autonomie
Esprit du travail en équipe
Intérêt pour le monde de l'entreprise</t>
  </si>
  <si>
    <t>Fiche "Avenir"
 Projet de Formation</t>
  </si>
  <si>
    <t>Cohérence du projet
Motivation
Connaissance de la formation</t>
  </si>
  <si>
    <t>Langues Etrangères Appliquées (LEA)
Anglais/Italien  non débutant)</t>
  </si>
  <si>
    <t>italien</t>
  </si>
  <si>
    <t>Notes en première et terminale en Anglais, Italien, Français, Histoire-Géographie, Philosophie, Mathématiques sciences économiques et sociales et épreuves anticipées de français</t>
  </si>
  <si>
    <t xml:space="preserve">Autonomie
Esprit du travail en équipe
Intérêt pour le monde de l'entreprise
</t>
  </si>
  <si>
    <t xml:space="preserve">Fiche "Avenir"
 Projet de Formation
</t>
  </si>
  <si>
    <t xml:space="preserve">cohérence du projet 
Motivation
Connaissance de la formation
</t>
  </si>
  <si>
    <t>Langues Etrangères Appliquées (LEA)
Anglais/Portugais (débutant)</t>
  </si>
  <si>
    <t>portugais</t>
  </si>
  <si>
    <t>Notes en première et terminale en Anglais, Français, Histoire-Géographie,
 Philosophie, Mathématiques sciences économiques et sociales
 et épreuves anticipées de français</t>
  </si>
  <si>
    <t>Langues Etrangères Appliquées (LEA)
Anglais/Russe (débutant et non débutant)</t>
  </si>
  <si>
    <t>Cette formation en Langues Etrangères Appliquées propose un apprentissage de deux langues étrangères (anglais et russe) et des matières d'application, comme économie, gestion, droit, traduction professionnelle, communication et tourisme. La formation s'étale sur 6 semestres avec un parcours commun pour les quatre premiers semestres (Licence 1 et Licence 2). A partir du semestre 5 (Licence 3), l'étudiant choisit un des trois parcours de spécialisation : i) "traduction/rédaction des entreprises"; iii) "économie/gestion";
 iii) "tourisme méditerranéen".
 La validation d'un stage obligatoire de deux mois à l'étranger, en rapport avec les langues étudiées, est indispensable pour obtenir le diplôme de Licence LEA.</t>
  </si>
  <si>
    <t>Russe</t>
  </si>
  <si>
    <t>B2</t>
  </si>
  <si>
    <t>traduction, interprétariat, métiers du tourisme, de conservation documentaire, assistance trilingue (français, anglais, russe) dans l'administration des entreprises</t>
  </si>
  <si>
    <t>Notes en première et terminale en Anglais, Français et Russe si parcours Non débutant</t>
  </si>
  <si>
    <t>Lettre de motivation
démontrant l'intérêt du candidat pour la formation et précisant le parcours choisi (débutant ou non débutant) dans l'Objet de la lettre.</t>
  </si>
  <si>
    <t>Lettres</t>
  </si>
  <si>
    <t xml:space="preserve">La licence de Lettres confère une solide culture littéraire et une connaissance approfondie de la langue française, mais également des compétences en expression, argumentation et en analyse de textes. Outre leur formation en langue et littérature française et en littérature comparée, les étudiants acquièrent des bases d’une langue classique (latin ou grec) durant un semestre, et ont la possibilité d'approfondir leurs connaissances des langues et cultures de l’Antiquité.
La licence de Lettres ouvre vers des carrières dans l’enseignement (possibilité de choisir dès la L2 des options préparant à l’enseignement du 1er et du 2nd degré), dans les métiers du livre et de la documentation, permet de poursuivre ses études en Master et Doctorat et fournit des bases solides en vue de diverses professions requérant des compétences rédactionnelles, grammaticales et littéraires.
</t>
  </si>
  <si>
    <t>anglais, espagnol, italien</t>
  </si>
  <si>
    <t>OUI; niveau B2 minimum</t>
  </si>
  <si>
    <t xml:space="preserve">- Master Lettres
 &gt; recherche
 &gt;documentation (&gt; métiers du livre (édition E1105))
- Enseignement
 &gt; Agrégation LM &amp; LC
 &gt; Master MEEF enseignement du premier degré / Professeur des écoles
 &gt; Master MEEF enseignement du second degré « Lettres » (CAPES)
 &gt; Master MEEF Documentation
- Autres Masters LLAC - Lettres, Arts et Sciences Humaines - (ex. information et communication, sciences du langage, théâtre)
- Master journalisme ou École de journalisme (E1106)
- Concours de la fonction publique (ex. concours des bibliothèques)
- Métiers de l'écriture (E1102)
- Attaché de presse
- Chargé de communication (E1103)
- Animateur de site Web (E1104)
- Plus largement concours basés sur la culture générale, la maîtrise de la langue française et les compétences rédactionnelles (par ex orthophonie (J1406))
</t>
  </si>
  <si>
    <t xml:space="preserve">Moyennes de 1ère, de terminale eu du baccalauréat, ainsi que les résultats sur les matières suivantes : français, littérature, littérature en langue étrangère, français-documentation, humanités, littérature et philosophie, philosophie, arts, histoire de l'art, arts appliqués et culture artistique, langues vivantes, langues, littératures et civilisations étrangères, histoire-géographie, connaissance du monde contemporain, mathématiques, grec ancien, latin, langues et cultures de l'antiquité
Progression des moyennes du 1er trimestre ou semestre de 1ère aux dernières notes disponibles en terminale (bulletins joints)
</t>
  </si>
  <si>
    <t xml:space="preserve">Méthode de travail
Qualité de expression écrite
Acquis méthodologiques, de savoir, de savoir faire dans l'enseignement cible n°1 (français, littérature)
</t>
  </si>
  <si>
    <t xml:space="preserve">Fiche avenir, Résultats dans le supérieur (le cas échéant)
Projet de formation / activités et centres d'intérêt / notes du dossier
</t>
  </si>
  <si>
    <t xml:space="preserve">Capacité à s'investir
Autonomie
Curiosité intellectuelle et ouverture au monde
</t>
  </si>
  <si>
    <t xml:space="preserve">Fiche avenir,  Projet de formation, activités et centres d'intérêt, notes du dossier et cursus antérieur dans le supérieur (le cas échéant)
</t>
  </si>
  <si>
    <t xml:space="preserve">Intérêt pour la formation exprimé dans le projet de formation motivé 
Connaissance des exigences de la formation
Cohérence du projet 
</t>
  </si>
  <si>
    <t xml:space="preserve">Projet de formation / Résultats de la spécialité "Humanités, littérature et philosophie"
</t>
  </si>
  <si>
    <t xml:space="preserve">Intérêt pour la culture
Activités associatives dans le champ de la culture, de la transmission, de l'engagement citoyen
Expériences liées à la lecture, l'écriture, ou à tout ce qui entre dans le champ des études littéraires.
</t>
  </si>
  <si>
    <t xml:space="preserve">Activités et centres d'intérêt, notes du dossier / Projet de formation
</t>
  </si>
  <si>
    <t>oui, pour départager des candidatures</t>
  </si>
  <si>
    <t>Lettres / LAS</t>
  </si>
  <si>
    <t>Moyennes de 1ère, de terminale eu du baccalauréat, ainsi que les résultats sur les matières suivantes : français, littérature, littérature en langue étrangère, français-documentation, humanités, littérature et philosophie, philosophie, arts, histoire de l'art, arts appliqués et culture artistique, langues vivantes, langues, littératures et civilisations étrangères, histoire-géographie, connaissance du monde contemporain, mathématiques, matières scientifiques, grec ancien, latin, langues et cultures de l'antiquité
Progression des moyennes du 1er trimestre ou semestre de 1ère aux dernières notes disponibles en terminale (bulletins joints)</t>
  </si>
  <si>
    <t>Lettres / Parcours préparatoire au professorat des écoles (PPPE)</t>
  </si>
  <si>
    <t>Parcours de la licence mention Lettres, exigeant une très bonne maîtrise de la langue française et un vif intérêt pour la littérature. La moitié des enseignements est dispensé au lycée Honoré d'Estienne d'Orves (75% en L1, 50% en L2, 25% en L3) afin de préparer les étudiants au métier de professeur des écoles (enseignements complémentaires en mathématiques, sciences physiques, sciences de la vie et de la terre, histoire, philosophie, anglais, EPS).</t>
  </si>
  <si>
    <t>non: anglais obligatoire</t>
  </si>
  <si>
    <t xml:space="preserve">non </t>
  </si>
  <si>
    <t>oui: excellent niveau</t>
  </si>
  <si>
    <t>professeur des écoles</t>
  </si>
  <si>
    <t xml:space="preserve">Toute note de français, de "Littérature", de "Littérature en langue étrangère", de "Français-documentation", d' "Humanités, littérature et philosophie", selon situation du candidat. Moyennes de première, Terminale et du Baccalauréat (selon situation du candidat) Progression des moyennes du 1er trimestre ou semestre de première aux dernières notes disponibles en terminale Toute note de Philosophie, selon situation du candidat Toute note en Arts, Histoire de l'Art, Arts appliqués et culture artistique, selon situation du candidat Toute note en LV1, LV2, éventuellement LV3, en "Langues, littératures et civilisations étrangères", selon situation du candidat Toute note d'Histoire-Géographie, de Connaissance du monde contemporain, selon situation du candidat Toute note de Mathématiques Toute note de Grec ancien, de latin, notes de Langues et cultures de l'Antiquité, selon situation du candidat </t>
  </si>
  <si>
    <t>Acquis méthodologiques, de savoir et de savoir-faire</t>
  </si>
  <si>
    <t xml:space="preserve">Fiche Avenir et projet de formation notamment les items liés aux méthodes de travail, à la qualité d'expression écrite, aux acquis méthodologiques de savoir et de savoir faire dans les enseignements de français et littérature </t>
  </si>
  <si>
    <t>Autonomie
Curiosité intellectuelle
Ouverture au monde
Capacité à s'investir</t>
  </si>
  <si>
    <t xml:space="preserve">Fiche Avenir et projet de formation notamment les items liés à aux activités et centres d'intérêt Appréciation du cursus antérieur dans le supérieur selon la situation du candidat </t>
  </si>
  <si>
    <t xml:space="preserve">Le projet de formation du candidat sur les items de l'intérêt exprimé et motivé pour la formation, la connaissance des exigences de la formation et la cohérence du projet </t>
  </si>
  <si>
    <t>Activités et centres d'intérêt</t>
  </si>
  <si>
    <t xml:space="preserve">Intérêt pour la culture Activités associatives dans le champ de la culture, de la transmission, de l'engagement citoyen Expériences liées à la lecture, l'écriture, ou à tout ce qui entre dans le champ des études littéraires </t>
  </si>
  <si>
    <t>Langues, littératures et civilisations étrangères et régionales (LLCER)
Anglais (non débutant)</t>
  </si>
  <si>
    <t>La licence anglais LLCER prépare essentiellement les étudiants à l'enseignement. Le programme d'études est centré sur l'analyse et la pratique de la langue (cours de grammaire, de linguistique et de langue orale) ainsi que sur l'acquisition de culture en histoire et en littérature des diverses aires anglophones (Royaume Uni, États-Unis et Commonwealth)</t>
  </si>
  <si>
    <t>Allemand, Italien, Espagnol</t>
  </si>
  <si>
    <t>OUI B2</t>
  </si>
  <si>
    <t>Master de traduction, d'enseignement, concours de l'enseignement</t>
  </si>
  <si>
    <t>Notes en première et terminale en langues vivantes (notamment en anglais),
 en français, en philosophie, histoire-géographie
 et épreuves anticipées de français</t>
  </si>
  <si>
    <t>Cohérence du projet de formation en rapport au choix de la spécialité et de la connaissance de la formation Éléments d'appréciation figurant dans la "fiche Avenir"</t>
  </si>
  <si>
    <t>Engagements</t>
  </si>
  <si>
    <t>Engagement dans des projets extra-scolaires démontrant la capacité de l'étudiant.e à s'investir</t>
  </si>
  <si>
    <t>Langues, littératures et civilisations étrangères et régionales (LLCER)
Espagnol (non débutant)</t>
  </si>
  <si>
    <t>Les études d'espagnol LLCER (Langue, littérature et civilisation étrangères et régionales) reposent sur des enseignements en Langue, Littérature et Civilisation : expression écrite et orale, grammaire, linguistique et traduction ; littératures d'Espagne et Amérique latine : grandes problématiques et travail sur textes ; civilisations de l'Espagne et de l'Amérique, de l'époque médiévale aux enjeux contemporains. L'objectif est d'acquérir une solide connaissance des pays hispanophones et de leurs productions culturelles, de maîtriser la langue (niveau C1-C2) pour produire de l'écrit et de l'oral et développer des capacités d'analyse et d'expression. 
Possibilité de prendre une langue B en Mineure : LLCER Anglais ou Italien. Si l’étudiant le désire, en suivant des UE complémentaires de la langue B en option (= bonus), il pourra valider les deux licences LLCER Espagnol + LLCER Langue B à l’issue de ses études.
Autre possibilité de Licence Majeure/Mineure : LLCER Espagnol/Sciences de l’Information et de la Communication (InfoCom), dans les mêmes conditions de bonus.</t>
  </si>
  <si>
    <t>oui Espagnol</t>
  </si>
  <si>
    <t>Allemand, Anglais, Italien</t>
  </si>
  <si>
    <t>Notes en première et terminale en langues vivantes (notamment en espagnol),
 en français, en philosophie, histoire-géographie
 et épreuves anticipées de français</t>
  </si>
  <si>
    <t>Le projet de formation du candidat sur les items de cohérence du projet, de motivation et de connaissance de la formation</t>
  </si>
  <si>
    <t>Langues, littératures et civilisations étrangères et régionales (LLCER)
Italien (non débutant)</t>
  </si>
  <si>
    <t>Les études d'italien LLCER reposent sur des enseignements en langue, littérature et civilisation: expressions écrites et orales, grammaire, linguistique et traduction; littérature et civilisation de l'époque médiévale aux enjeux contemporains. L'objectif est d'acquérir une solide connaissance de l'Italie et de ses productions culturelles, de maîtriser la langues (Niveau C1/C2) pour produire de l'écrit et de l'oral et développer des compétences d'analyse et d'expression.</t>
  </si>
  <si>
    <t>oui italien</t>
  </si>
  <si>
    <t>Allemand, Anglais, Espagnol</t>
  </si>
  <si>
    <t>OUI (B2)</t>
  </si>
  <si>
    <t>Notes en première et terminale en langues vivantes (notamment en italien) en français,
 en philosophie, histoire-géographie
 et épreuves anticipées de français</t>
  </si>
  <si>
    <t>Musicologie</t>
  </si>
  <si>
    <t>La Licence Musique et Musicologie s'articule en 3 parcours: "Etudes Musicales" sans prés requis, "Interprète, composition ou pédagogie musicale" associé au CRR de Nice, niveau de pratique instrumental au moins fin de cycle 4 et nombreux cours au CRR de Nice où vous serez inscrits, et "CLE2D" associé avec l'INSPE pour se préparer aux métiers de l'enseignement et aux concours. Chaque parcours a ses propres enseignements (Exemple parcours "Etudes musicales", enseignement "d'Analyse musicale", ou en parcours "Interprète" "Instrument, Voix, Direction d'orchestre, Composition électroacoustique" ainsi que des troncs communs (Exemple "Histoire de la musique"). Pour les 3 parcours, il s'agit d'étudier les disciplines musicologiques (Analyse, Histoire, Ethnomusicologie), d'être formé à l'écriture, l'arrangement, la composition, de pratiquer le chant choral, les techniques vocales, la Musique assistée par ordinateur, de bien connaitre la théorie et les éléments des langages musicaux, d'apprendre à réfléchir aux grands topiques musicaux. Une licence qui associe théories, et pratiques de la musique.</t>
  </si>
  <si>
    <t>Master Recherche Musique, Master Interprète, Composition, Pédagogie musicale, composition, composition électroacoustique, Master MEEF Musique Métiers de l'éducation et préparation au CAPES, Master Sound Design et Musique à l'Ecran. TOus les concours aprés une Licence. Poursuite des études en CRR.</t>
  </si>
  <si>
    <t xml:space="preserve">Notes en première et terminale en français, matières artistiques,
 anglais, mathématiques, histoire-géographie, sciences, langues, philosophie... Formation Musicale et pratique instrumentale et ou vocale au Conservatoire, en Ecoles de Musique, en privé. </t>
  </si>
  <si>
    <t xml:space="preserve">Qualité de l'expression écrite,
Méthode de travail,
Autonomie, pratique instrumentale et ou vocale.
</t>
  </si>
  <si>
    <t xml:space="preserve">Rapport du conseil de classe
</t>
  </si>
  <si>
    <t xml:space="preserve">Avoir des notions de base en musique, 
avoir une pratique musicale régulière  
même amateur est un pré-requis fondamental. Signaler si inscription au Conservatoire et donner le cursus. Attention l'entrée en parcours "Interprète" peut être conditionnée par une audition, en tous les cas il faudra avoir un niveau minimum (fin cycle 3) pour prétendre entrer dans ce parcours réservé aux étudiants capables de suivre ce cursus associé au CRR de NIce.
</t>
  </si>
  <si>
    <t xml:space="preserve">"Projet de formation
lettre de motivation : indiquer le ou les cursus suivis en musique"
</t>
  </si>
  <si>
    <t xml:space="preserve">Projet professionnel ou académique
</t>
  </si>
  <si>
    <t xml:space="preserve">Lettre de Motivation  ccompagnant le dossier
</t>
  </si>
  <si>
    <t xml:space="preserve">Pratique musicale avérée. Tout autre engagement (associatif, choeur, etc...) sera pris en compte.
</t>
  </si>
  <si>
    <t xml:space="preserve">Formation et description de la formation dans la lettre de motivation
</t>
  </si>
  <si>
    <t xml:space="preserve">Bien se renseigner avant de postuler en parcours "interprête" professionalisant pour l'instrument. </t>
  </si>
  <si>
    <t>Lettre de motivation bienvenue, lue avec attention  car elle permet de mesurer le degré d'engagement de l'étudiant dans une discipline la musique et la musicologie qui demande d'associer tout au long du cursus théorie et pratique.</t>
  </si>
  <si>
    <t>SHS</t>
  </si>
  <si>
    <t>Sciences de l'Homme, Anthropologie, Ethnologie</t>
  </si>
  <si>
    <t>La Licence SHAE, sciences de l’homme, Anthropologie, Ethnologie propose au public étudiant de penser la diversité et la richesse des sociétés et cultures humaines et invite à réfléchir à la complexité du monde dans lequel nous vivons aujourd’hui. De la première à la troisième année de licence, les étudiants travaillent à la fois sur le plan théorique, à travers la découverte des notions et concepts clés de la discipline, mais également sur le plan empirique, à travers la réalisation de courtes enquêtes ethnologiques de terrain.</t>
  </si>
  <si>
    <t>Anglais non</t>
  </si>
  <si>
    <t xml:space="preserve">-	Institutions muséales (guide, conservateur) et culturelles (organisation et programmation d’événements festifs)
-	Développement touristique et patrimoine (guide, concepteur d’expos)
-	Milieu associatif, chargé.e de mission ou coordonnateur.rice de projets 
-	Médiation scientifique et culturelle (prévention des risques, santé, discrimination)
-	ONG R32: coopération et humanitaire
-	Expertise scientifique et technique : Travail dans des bureaux d’étude
-	Métiers du Design 
-	Métiers du travail social 
-	Journalisme et réalisation de documentaires
-	Ecrivain.e
-	Métiers de la communication 
-	Concours administratifs
</t>
  </si>
  <si>
    <t>Master en Sciences Humaines et Sociales, par exemple le Master ATI-SET (Parcours « Anthropologie des Techniques et des Innovations – Sociétés, Environnements, Territoires » - Mention « Sciences Sociales »)</t>
  </si>
  <si>
    <t>Notes en première et terminale en français, littérature, littérature en langue étrangère, de documentation, d'humanités, philosophie, histoire-géographie et épreuves anticipées de français</t>
  </si>
  <si>
    <t>Géographie et Aménagement</t>
  </si>
  <si>
    <t>La formation de géographie a pour objet la description de la Terre et en particulier l'étude des phénomènes de géographie physique (relation homme/milieux naturel, formation des paysages, pollution… ) mais aussi de géographie humaine (analyse des espaces urbains et ruraux). La géographie est au carrefour de l’analyse des territoires et du développement durable et permet de se spécialiser progressivement et d’acquérir des compétences en matière d’analyse et de diagnostics territoriaux tant en environnement qu’en urbanisme, notamment par l'acquisition d'outils (statistiques, informatique, cartographie)</t>
  </si>
  <si>
    <t>Oui, B2</t>
  </si>
  <si>
    <t>Les métiers de l'aménagement et de l'environnement nécessitent de faire un master en 2 années après la licence : 
A l’Issue de la licence de Géographie et Aménagement, il y a la possibilité de poursuivre ses études à Nice puisque le département de géographie offre deux masters en aménagement GEOPRAD qui ouvrent sur les métiers de l'aménagement du territoire ou le Master AIR (CRES) qui ouvre sur les métiers de l'environnement.
En règle générale, ces métiers nécessitent de maîtriser la langue écrite pour la rédaction de notes et de rapport mais aussi des techniques d'analyse numérique (SIG, logiciel de statistiques et de base de données) nécessaires aux diagnostics territoriaux ou environnementaux.</t>
  </si>
  <si>
    <t>Notes en première et terminale en histoire-géographie, mathématiques, philosophie, langue vivante et épreuves anticipées de français</t>
  </si>
  <si>
    <t xml:space="preserve">Motivation et cohérence du projet
</t>
  </si>
  <si>
    <t xml:space="preserve">Eléments d’appréciation figurant dans la « fiche Avenir »
lettre de motivation
</t>
  </si>
  <si>
    <t>Oui</t>
  </si>
  <si>
    <t>Sciences de l'Education et de la Formation (SEF)</t>
  </si>
  <si>
    <t>La licence de Sciences de l’éducation et de la formation accueille des étudiantes et étudiants désireux de suivre une formation générale les préparant aux métiers de l’éducation, de la formation, de l’animation ou du travail social. Elle dispense une formation pluridisciplinaire qui se prépare en 3 ans.
Les sciences de l’éducation étudient les faits éducatifs, leur cadre et les conditions de transmission de connaissances et savoir-faire. Les situations et faits d’éducation ne concernent pas uniquement le cadre scolaire. La formation professionnelle et technique, la formation continue, l’enseignement supérieur, l’éducation tout au long de la vie (valeurs morales, normes, etc.) sont également étudiés par les sciences de l’éducation.</t>
  </si>
  <si>
    <t>Oui/ B2 minimum</t>
  </si>
  <si>
    <t>Métiers de l'éducation et de la formation ( Professorat des écoles, CPE, cadres éducatifs, ingénieries de formationFormation)</t>
  </si>
  <si>
    <t>Master de l'enseignement, de l'éducation et de la formation (MEEF), Masters dans le domaine Social, Master Recherche en Sciences de l’Education et de la Formation, Master Ingénierie de formation</t>
  </si>
  <si>
    <t>Notes de première et de terminale dans les disciplines suivantes : LV1, histoire-géographie, français, éducation physique et sportive, enseignement scientifique, philosophie.</t>
  </si>
  <si>
    <t>Engagement dans les études</t>
  </si>
  <si>
    <t>Fiche Avenir</t>
  </si>
  <si>
    <t>Lettre de motivation</t>
  </si>
  <si>
    <t>Présence d'éléments spécifiques concernant le parcours et le projet, quaité de l'expression écrite</t>
  </si>
  <si>
    <t>Histoire</t>
  </si>
  <si>
    <t>Notes en première et terminale en histoire-géographie,  français, sciences économiques et sociales,  latin, grec, mathématiques, philosophie, sciences de la vie et de la terre</t>
  </si>
  <si>
    <t xml:space="preserve">Méthode de travail
Qualité de l'expression écrite et orale
Démarche scientifique
</t>
  </si>
  <si>
    <t xml:space="preserve">fiche avenir, moyenne des notes examinées
Notes de français et projet de formation
Notes des matières examinées
</t>
  </si>
  <si>
    <t xml:space="preserve">Capacité de travail
Autonomie 
Curiosité intellectuelle
</t>
  </si>
  <si>
    <t xml:space="preserve">fiche avenir
projet de formation
</t>
  </si>
  <si>
    <t xml:space="preserve"> Capacité à réussir dans la formation
Intérêt pour la formation, motivation
cohérence du projet
</t>
  </si>
  <si>
    <t xml:space="preserve">fiche avenir
projet de formation, appréciation des bulletins en histoire-géographie
projet de formation
</t>
  </si>
  <si>
    <t xml:space="preserve">Activités associatives dans le champ de la culture, de la transmission, de l'engagement citoyen
</t>
  </si>
  <si>
    <t xml:space="preserve">Rubrique "Activités et centres d'intérêt"
</t>
  </si>
  <si>
    <t>Histoire / LAS</t>
  </si>
  <si>
    <t xml:space="preserve">Notes en première, terminale et aux baccalauréat en histoire-géographie, français, sciences économiques et sociales, latin, grec, mathématiques, philosophie, sciences de la vie et de la terre, dans les matières scientifiques, anglais
</t>
  </si>
  <si>
    <t>Psychologie</t>
  </si>
  <si>
    <t>La Licence de Psychologie vise une formation complète et diversifiée nécessaire au futur psychologue professionnel ou chercheur, fondée sur un panel de compétences spécifiques à la psychologie (théories et modèles psychologiques, pratique clinique, observation et entretien, déontologie, recherche et veille scientifique, approche expérimentale, statistiques descriptives et inférentielles, neurosciences). Ce diplôme permet en outre une découverte de l'anthropologie-ethnologie lors d'un semestre. </t>
  </si>
  <si>
    <t>Psychologue (après un master de Psychologie), Enseignant-chercheur (après un doctorat), Ergonome (après un Master), Ressources Humaines (après un Master), métiers en lien avec le recrutement.</t>
  </si>
  <si>
    <t>Notes de première et de terminale dans les disciplines suivantes : français, enseignements de spécialité, disciplines scientifiques, philosophie, LV1 et/ou LV2, histoire-géographie. Moyennes d’année et/ou de trimestre en première et terminale. Résultats aux épreuves anticipées du baccalauréat.</t>
  </si>
  <si>
    <t xml:space="preserve">
Qualité de l'expression écrite</t>
  </si>
  <si>
    <t>Lettre de Motivation et rubrique "Activités et centre d’intérêt"</t>
  </si>
  <si>
    <t>Engagement dans les études : implication, capacité de travail, autonomie.</t>
  </si>
  <si>
    <t>fiche avenir</t>
  </si>
  <si>
    <t>Connaissance de la formation et projet d'études (ou projet professionnel)</t>
  </si>
  <si>
    <t>Activités extra-académiques en lien avec la psychologie</t>
  </si>
  <si>
    <t>Pour évaluer la connaissance de la formation, le projet d'études (ou professionnel) et la qualité de l'expression écrite.</t>
  </si>
  <si>
    <t>Psychologie / LAS</t>
  </si>
  <si>
    <t>La Licence de Psychologie vise une formation complète et diversifiée nécessaire au futur psychologue professionnel ou chercheur, fondée sur un panel de compétences spécifiques à la psychologie (théories et modèles psychologiques, pratique clinique, observation et entretien, déontologie, recherche et veille scientifique, approche expérimentale, statistiques descriptives et inférentielles, neurosciences).</t>
  </si>
  <si>
    <t>Sciences du Langage</t>
  </si>
  <si>
    <t>Comment l'enfant acquiert-il le langage ? Pourquoi les langues sont-elles différentes ? etc. Le langage est un domaine très paradoxal : on le manipule tous au quotidien mais on n'en connaît généralement que quelques aspects de surface (règles de grammaire et d'orthographe notamment). Les sciences du langage apportent des réponses scientifiques et une connaissance approfondie sur le fonctionnement des langues et du langage humain. La formation développe les compétences suivantes : observation, analyse et décryptage du fonctionnement des différentes composantes du langage : des plus petites unités de son (phonétique, phonologie) et de sens (sémantique) qui composent les mots (morphologie, lexicologie) jusqu'aux phrases (syntaxe), textes (textométrie), discours (logométrie) et leurs mises en situation (énonciation, pragmatique). Elle permet également de développer une réflexion sur les processus d'acquisition typique et atypique du langage et de l'apprentissage des langues chez l'enfant et l'adulte. Les étudiant.e.s sont également formé.e.s à l'étude de la variation linguistique dans le temps (diachronie) et dans l'espace (sociolinguistique, dialectologie).</t>
  </si>
  <si>
    <t>oui: B2</t>
  </si>
  <si>
    <t xml:space="preserve">•	Terminologue, lexicographe, lexicologue, politologue (Code ROME K2401 )
•	Métiers dans les industries de la langue et de l’édition (E1105)
•	Assistant/chargé de communication (E1103)
•	Concepteur-rédacteur (E1104)
•	Gestionnaire de bases de données (M1801)
•	Métiers dans le traitement automatique des langues (M1802)
•	Chef de projet en linguistique informatique (M1803)
•	Ingénierie linguistique (M1805)
•	Assistant de recherche (montages expérimentaux, valorisation de résultats, etc.; ESR06)
•	Créateur de langues pour la science-fiction (https://hal.archives-ouvertes.fr/hal-02396984)
•	Lecteur dans une université étrangère (K2108)
•	Enseignant des écoles maternelle et primaire (Master MEEF) (K2106)
•	Professeur de FLE (Master FLE) (K2107)
•	Formateur alphabétisation, illettrisme, lecturisation (Master FLE) (K2111)
•	Enseignant-chercheur en sciences du langage (Doctorat de Sciences du langage) (K2108)
</t>
  </si>
  <si>
    <t>A minima, l'étudiant.e peut choisir parmi l'un des trois Masters suivants : Master Sciences du langage, Master Français langue étrangère, Master MEEF. La poursuite en Doctorat peut ensuite être envisagée</t>
  </si>
  <si>
    <t>Notes en première et terminale en Humanités scientifique et numérique, Langues, littératures, cultures étrangères ou régionales, humanité, littérature et philosophie, littérature, langues et culture de l'Antiquité.</t>
  </si>
  <si>
    <t xml:space="preserve">Acquisition démarche scientifique
Qualité d'expression
</t>
  </si>
  <si>
    <t xml:space="preserve">Notes en Humanité scientifique et numérique
Notes en français
</t>
  </si>
  <si>
    <t xml:space="preserve">Implication
Capacité à fournir des efforts
Capacité d'organisation
Autonomie
</t>
  </si>
  <si>
    <t xml:space="preserve">Moyenne générale
</t>
  </si>
  <si>
    <t xml:space="preserve">Intérêt pour la démarche scientifique
</t>
  </si>
  <si>
    <t xml:space="preserve">Notes dans les matières scientifiques
</t>
  </si>
  <si>
    <t>Sociologie</t>
  </si>
  <si>
    <t>Notes de première et terminale en histoire-géographie, sciences économiques et sociales, français, philosophie, mathématiques et notes aux épreuves anticipées du baccalauréat de français</t>
  </si>
  <si>
    <t xml:space="preserve">Méthode de travail
Acquisition de la démarche scientifique
</t>
  </si>
  <si>
    <t xml:space="preserve">Notes de 1ère et Terminale
</t>
  </si>
  <si>
    <t>Philosophie</t>
  </si>
  <si>
    <t>La licence de philosophie donne accès aux éléments fondamentaux de la discipline. Elle associe des cours d'histoire de la philosophie, qui abordent les principaux auteurs et leurs doctrines, et des cours thématiques qui permettent de travailler certaines grandes questions ou notions de la philosophie. Sont également prévus des cours de méthodologie. A l'issue des trois années, les étudiants ont acquis de solides compétences dans le champ de la philosophie, mais ils ont aussi développé leur sens de la rigueur, leur esprit d'analyse mais aussi leur sens de l'analyse, leur maîtrise de la langue, leur capacité à lire et comprendre des textes difficiles.</t>
  </si>
  <si>
    <t>Notes de première et terminale en philosophie, français, langues vivantes et notes aux épreuves anticipées du baccalauréat de français</t>
  </si>
  <si>
    <t xml:space="preserve">"Autonomie
Curiosité intellectuelle"
</t>
  </si>
  <si>
    <t xml:space="preserve">"Motivation
Connaissance des exigences de la formation"
</t>
  </si>
  <si>
    <t>Oui, pour départager les ax-aequo ou pour compléter le dossier en cas de notes manquantes.</t>
  </si>
  <si>
    <t>Sciences et Humanités - parcours environnement</t>
  </si>
  <si>
    <t xml:space="preserve">Notes de première et terminale en français, géographie, sciences de la vie et de la terre et notes aux épreuves anticipées du baccalauréat de français </t>
  </si>
  <si>
    <t>Méthode de travail</t>
  </si>
  <si>
    <t xml:space="preserve">Eléments de la fiche avenir </t>
  </si>
  <si>
    <t>Autonomie 
Curiosité intellectuelle
Ouverture au monde</t>
  </si>
  <si>
    <t xml:space="preserve">Éléments de la fiche avenir et du projet de formation </t>
  </si>
  <si>
    <t xml:space="preserve">cohérence du projet </t>
  </si>
  <si>
    <t xml:space="preserve">Projet de formation </t>
  </si>
  <si>
    <t>SITE</t>
  </si>
  <si>
    <t>Chimie</t>
  </si>
  <si>
    <t xml:space="preserve">La licence de chimie s'effectue en 3 ans et a pour but l’acquisition et la maîtrise des concepts théoriques et des techniques expérimentales de base associés aux différents grands domaines de la Chimie (chimie organique et inorganique, chimie analytique, chimie théorique, etc).
Cette formation permet d’appréhender avec un sens critique les propriétés de la matière, ses transformations et leurs modélisations, du niveau atomique au niveau macroscopique. 
Cette acquisition disciplinaire est doublée de l'acquisition de compétences communes à toutes les sciences dures telles que l'élaboration de  démarches et d'argumentation scientifique. 
La licence Chimie est une licence du portail Sciences et Technologies qui regroupe différentes mentions (formations) : Mathématiques, Informatique, MIASHS, Physique, Chimie, Électronique, Sciences de la Terre. Des passerelles sont possibles entre ces différentes formations pendant la première année de licence et la spécialisation en chimie se fait de façon progressive au fil des trois années de la formation. 
Pour plus d'informations sur le contenu de la formation:
https://univ-cotedazur.fr/formation/offre-de-formation/licence-chimie#presentation
Pour les bacheliers dont les connaissances en mathématiques ou chimie sont insuffisantes, le programme de la première année d’études est étalée sur deux années universitaires (parcours « oui si »). </t>
  </si>
  <si>
    <t>NON</t>
  </si>
  <si>
    <t>OUI: B2</t>
  </si>
  <si>
    <t>-masters (professionnalisants OU recherche OU enseignement en vue de la préparation de concours de l'enseignement) en local ou au niveau national via la plateforme: https://www.monmaster.gouv.fr
-intégration dans les écoles d'ingénieur par concours sur dossier
-possibilité d'intégrer des Licences professionnalisantes sur dossier à l'issue de la deuxième année</t>
  </si>
  <si>
    <t>https://www.lesmetiersdelachimie.com/les-metiers-de-la-chimie/</t>
  </si>
  <si>
    <t xml:space="preserve">Résultats </t>
  </si>
  <si>
    <t>Notes de première et de terminale dans les disciplines suivantes : disciplines scientifiques: physique-Chimie et mathématiques, français.  Moyennes d’année et/ou de trimestre en première et terminale. Résultats aux épreuves anticipées du baccalauréat.</t>
  </si>
  <si>
    <t xml:space="preserve"> Motivation, connaissance de la
formation, cohérence du projet</t>
  </si>
  <si>
    <t>Informatique</t>
  </si>
  <si>
    <t xml:space="preserve">La licence informatique vise à préparer les futurs informaticiens et informaticiennes à la grande variété de technologies auxquelles ils ou elle seront confrontés et à leurs évolutions à venir. Pour ce faire, la licence informatique aborde l'informatique avant tout comme une discipline scientifique fondée sur plusieurs piliers théoriques algorithmique, programmation, logique, calculabilité, langages formels, etc et sur des standards incontournables dans les principaux domaines professionnalisants, base de données, systèmes, réseaux, architecture des processeurs, web, génie logiciel, etc
L’objectif de cette licence est de construire un socle solide en informatique pour répondre à la diversité des métiers de l'informatique qui vont de l'informatique embarquée, mobile, ubiquitaire, à l'informatique de gestion et d'entreprise, en passant par les réseaux de télécommunications, la sécurité et les interfaces hommes-machine.
La licence Informatique fait partie du portail Sciences et Technologies avec ses mentions (Mathématiques, Informatique, MIASHS (MASS et MIAGE), Physique, Chimie, Électronique, Sciences de la Terre). Dans ce cadre, il existe des passerelles entre ces formations. 
Pour les bacheliers dont les connaissances en mathématiques sont insuffisantes, le programme de la première année d’études est étalée sur deux années universitaires (parcours « oui si »). 
</t>
  </si>
  <si>
    <t>Le métier visé est informaticien au sens large. La licence informatique offre une formation fondamentale et pratique assez générale pour couvrir le large spectre des nombreux métiers en informatique et dans les métiers du numérique</t>
  </si>
  <si>
    <t>La voie privilégiée pour la poursuite d'étude sont les Masters d'Université Côte d'Azur, en France ou à l'étranger, qui peuvent déboucher sur un doctorat. Les étudiants en sciences sont également convoités par de nombreuses écoles d'ingénieurs</t>
  </si>
  <si>
    <t>Les notes de mathématiques</t>
  </si>
  <si>
    <t>Pertinence du projet de formation</t>
  </si>
  <si>
    <t>3 - le projet de formation de l'élève
4 - les éléments d'appréciation figurant dans la « fiche  Avenir »</t>
  </si>
  <si>
    <t>MIASHS</t>
  </si>
  <si>
    <t xml:space="preserve">La licence MIASHS (Mathématiques et Informatique Appliquées aux Sciences Humaines et Sociales) est une formation pluridisciplinaire en mathématiques, informatique et économie. Elle se déroule sur 3 années structurées en 6 semestres. Après un premier semestre commun, les étudiants choisissent le parcours MASS (Mathématiques Appliquées et Sciences Sociales) ou MIAGE (Méthodes Informatiques Appliquées à la Gestion des Entreprises). Le parcours MIAGE est ouvert à l'alternance en troisième année. Cette licence s'adresse aux lycéens ayant suivi la spécialité mathématiques au lycée ou la spécialité mathématiques en première et mathématiques complémentaires en terminale.  Le choix de l'informatique ou de l'économie au lycée n'est pas indispensable. L'introduction aux concepts fondamentaux de ces disciplines se fait en première année.
Un stage en entreprise est prévu lors du dernier semestre de licence.
La formation dispensée permet aux étudiants d'acquérir des méthodologies, des outils, des concepts et des connaissances scientifiques nécessaires à l'analyse et au traitement de l'information dans de nombreux secteurs socio-économiques. Elle est assurée par des enseignants-chercheurs et des professionnels du monde de l'entreprise.
Les étudiants MIASHS sont appréciés pour leur polyvalence et leur rigueur scientifique. Ils poursuivent leurs études en master à composante mathématique, informatique ou économique (ingénierie mathématique, financière, statistique, dans le domaine de l'assurance et de la banque, intelligence artificielle, analyse de données, data science, expertise économique, ...), les écoles de commerce, les écoles d'ingénieurs et d'autres formations spécifiques. Pour les bacheliers dont les connaissances en mathématiques sont insuffisantes, le programme de la première année d’études est étalée sur deux années universitaires (parcours « oui si »). </t>
  </si>
  <si>
    <t>Après un parcours MASS: Expert, chargé de mission, chargé d'études , chef de projet en traitement de données (Big Data) et systèmes d'information, statisticien, aide à la décision (banques, assurances, entreprises, sociétés de service , organismes d'études ou de sondage) , etc.
Les secteurs d'activité terminaux sont : 
Finance (Banques, Sociétés d'assurance , Salles des Marchés, Caisses de retraites, etc)
Services d'études statistiques , économiques, financières ou commerciales des entreprises, des collectivités locales et territoriales;
Bureaux d'étude (gestion du risque de recherche opérationnelles , consulting);
Administrations Economiques (INSEE, Ministère des Finances).
Après un parcours MIAGE : 
Analyste programmeur, Administrateur Web, Support technique en systèmes informatiques, Production et exploitation de systèmes d'information…</t>
  </si>
  <si>
    <t>Ce parcours MIASHS prépare par la licence MASS à l'entrée en Ecoles de Statistiques (ISUP, ISFA) , en grandes écoles (ENSAE, ENSAI…) en écoles d'Ingénieurs, Ecoles de commerce (EDHEC, EM Lyon, …) aux Magistères d'Ingénierie Financières , de Mathématiques /Statistiques Appliquées , de Sciences Actuarielles et Financières. Elle mène à de nombreux masters où les activités en mathématiques appliquées sont très développées ou des masters à couleur plus économique.  Ils pourront s'orienter en particulier vers les Masters de l'Université de Nice  suivants :
Expertise Economiques  (Master 1 et 2 en alternance)
Ingénierie Mathématique (Master 2 en alternance)
Ce parcours MIASHS prépare par la licence MIAGE au master MIAGE qui est une formation pluridisciplinaire et professionnalisante de haut niveau délivrant un Master (BAC +5) dans le domaine des sciences du numérique et du management.</t>
  </si>
  <si>
    <t xml:space="preserve">      Le classement des dossiers sera réalisé en fonction des résultats obtenus. il s'appuiera sur les éléments suivants :  1. Les moyennes générales trimestrielles de première et de Terminale  et/ou du baccalauréat si déjà obtenu.
 2.  les notes de première et de terminale dans les disciplines suivantes : mathématiques,   français , langues vivantes ,  anglais
3- les notes de première et de terminale en sciences économiques et sociales et/ou informatique si ces enseignements de spécialité ont été choisis par l'élève.
</t>
  </si>
  <si>
    <t xml:space="preserve">Cohérence du projet de formation
Motivation </t>
  </si>
  <si>
    <t>La lettre est toujours prise en compte avec un petit poids mais elle est vraiment  lue pour les candidats dont les dossiers sont regardés individuellement.</t>
  </si>
  <si>
    <t>Mathématiques</t>
  </si>
  <si>
    <t xml:space="preserve">La licence de mathématiques est structurée en trois années dont
l’objectif est de garantir une formation générale et ouverte en
mathématiques.
En première année, les étudiants suivent des cours de
mathématiques et d’autres disciplines du Portail Sciences et
Technologie, ce qui peut leur permettre de se réorienter en fin de
premier semestre ou de première année. Pour les bacheliers dont les connaissances en mathématiques sont insuffisantes, le programme de la première année d’études est étalée sur deux années universitaires (parcours « oui si »). 
En deuxième et troisième année, les étudiants pourront se spécialiser en optant pour un parcours
orienté vers les mathématiques fondamentales, pour un parcours en
mathématiques appliquées (pouvant déboucher par exemple sur un
master de mathématiques en alternance), ou pour un parcours
orienté vers l'enseignement. Ils
pourront également continuer
à suivre des cours d’autres disciplines scientifiques. 
Les enseignements sont principalement assurés par des
enseignants-chercheurs et chercheurs rattachés à des unités de
recherche reconnues. </t>
  </si>
  <si>
    <t xml:space="preserve">A la suite d'un master en mathématiques, les étudiants peuvent passer les concours de l'enseignement secondaire, faire un doctorat en mathématiques, ou encore devenir ingénieurs. L'insertion professionnelle à la sortie de nos masters est très bonne.
Pour plus d'informations sur les débouchés après des études de mathématiques : https://www.onisep.fr/publications/Zoom/les-metiers-des-mathematiques-statistique-et-informatique
</t>
  </si>
  <si>
    <t>Après une première année de licence en mathématiques, les étudiants peuvent poursuivre par une deuxième année de licence en mathématiques,  ou se réorienter en deuxième année de licence en physique, en informatique ou en MIASHS.
A la suite des trois années de licence de mathématiques, les étudiants poursuivent généralement par l’un de nos masters, en ingénierie mathématique, mathématiques fondamentales, ou mathématiques pures et appliquées.</t>
  </si>
  <si>
    <t>Le classement des dossiers sera réalisé en fonction des résultats obtenus, il s'appuiera sur les notes de première et de terminale dans les disciplines suivantes : disciplines scientifiques (mathématiques, physique, chimie, sciences de l'ingénieur, informatique), français; langues vivantes.</t>
  </si>
  <si>
    <t xml:space="preserve"> Pertinence du projet de formation </t>
  </si>
  <si>
    <t>Physique</t>
  </si>
  <si>
    <t xml:space="preserve">La poursuite d’études est la suite naturelle de la licence en physique, vers un master (ex : physique, matériaux, ingénierie physique, énergétique et thermique, nanosciences, instrumentation, enseignement) (accès sur dossier) ou un diplôme d’ingénieur (large choix de thèmes, via concours communs spécifiques ou sur dossier).
À Université Côte d’Azur, les licenciés en physique peuvent rejoindre un des 4 parcours du master en physique (physique générale, astrophysique, parcours européen en astrophysique et spatial, parcours en alternance en optique), ou bien le parcours en alternance du master en sciences et génie des matériaux, ou encore le master en enseignement.
Les titulaires de la licence en physique souhaitant directement rentrer dans la vie active peuvent passer différents concours de la fonctions publiques (officier, inspecteur des impôts, attaché, assistant ingénieur) ou exercer par exemple dans les métiers de la médiation scientifique, de l’énergie, du multimédia.
</t>
  </si>
  <si>
    <t> </t>
  </si>
  <si>
    <t>Notes de première et de terminale dans les disciplines scientifiques, français et Langue vivante 1.</t>
  </si>
  <si>
    <t>Sciences de la Terre</t>
  </si>
  <si>
    <t>La Licence “ Sciences de la Terre” a pour objectif d’enseigner les fondements des Sciences de la Terre et de l’Univers et d’offrir aux étudiants les outils et les méthodes nécessaires pour aborder l’étude de la Terre et de son environnement, tant d’un point de vue académique qu’appliquée. L’étude de la Terre s’appuie sur une approche pluridisciplinaire qui en fait sa richesse et dont les domaines d’ouverture sont innombrables (géodynamique, géophysique, géochimie, planétologie, hydrogéologie, aménagement, géoingénierie, environnement, risques naturels, ressources naturelles)</t>
  </si>
  <si>
    <t>Masters de Géosciences et Master gestion de l’environnement - Bureaux d’études dans le domaine des risques naturels, géotechnique, géophysique, géochimie, hydrogéologie, hydrologie, gestion des déchets, gestion des ressources, aménagement, exploitations minières et pétrolières</t>
  </si>
  <si>
    <t>Le classement des dossiers est réalisé
en fonction des résultats obtenus. Il
s'appuie sur les notes de Première et
de Terminale dans les disciplines
scientifiques (dans l'ordre
d'importance : Sciences de la Vie et
de la Terre, Mathématiques,
Physique, Chimie, Sciences de
l'ingénieur, Informatique), ainsi que
sur les notes en Anglais et Français.</t>
  </si>
  <si>
    <t>Motivation, connaissance de la
formation, cohérence du projet</t>
  </si>
  <si>
    <t>Evaluation de la fiche Avenir (5% de
la note finale)</t>
  </si>
  <si>
    <t>oui - interclassement des ex-aequo</t>
  </si>
  <si>
    <t>Electronique, énergie électrique, automatique</t>
  </si>
  <si>
    <t xml:space="preserve">Les métiers de l’électronique constituent un secteur important de l’activité R&amp;D de l’industrie française. Que ce soit au niveau local (Sophia-Antipolis) ou national, entreprises et laboratoires universitaires sont demandeurs de formation dans ce domaine. L’objectif de cette licence est de répondre à cette attente au niveau bac+3 et de préparer au Master Électronique, Energie électrique, Automatique. 
Pour les bacheliers dont les connaissances en mathématiques sont insuffisantes, le programme de la 
première année d’études est étalée sur deux années universitaires (parcours « oui si »). </t>
  </si>
  <si>
    <t>OUI:B2</t>
  </si>
  <si>
    <t>Toutes entreprises de conceptions ou de maintenance de systèmes électroniques, automatiques et de télécommunication</t>
  </si>
  <si>
    <t>La voie privilégiée pour la poursuite d’étude sont les Masters d’Electronique en France ou à l’étranger (en particulier le Master Estel de l'Université Côte d'Azur), qui peuvent déboucher sur un doctorat.</t>
  </si>
  <si>
    <t xml:space="preserve">Le classement des dossiers sera réalisé en fonction des résultats obtenus, il s'appuiera sur les éléments suivants :
 1- les notes de première et de terminale dans les disciplines suivantes : disciplines scientifiques (mathématiques, physique, chimie, sciences de l'ingénieur, informatique), français; langues vivantes
2- les notes de première et de terminale en Anglais. 
</t>
  </si>
  <si>
    <t>Sciences et Technologie</t>
  </si>
  <si>
    <t>3 - le projet de formation de l'élève; ce projet de formation devra mentionner la ou les mentions de licence envisagées à l'issue des trois ans de Licence (chimie, EEA, informatique, mathématiques, MIASHS, physique, Sciences de la Terre, Sciences et Technologies); 
4 - les éléments d'appréciation figurant dans la « fiche  Avenir »</t>
  </si>
  <si>
    <t>Sciences et Technologie / LAS</t>
  </si>
  <si>
    <t>Chimie / LAS</t>
  </si>
  <si>
    <t xml:space="preserve">Au regard de l'arrêté du 4 novembre 2019 relatif à l'accès aux formations de médecine, de pharmacie, d'odontologie et de maïeutique et afin de respecter les contraintes réglementaires, des options santé seront proposées aux étudiants pour permettre la poursuite d'étude dans la filière santé.
Les options santé sont disponibles uniquement pour les étudiant(e)s avec spécialisation en Mathématiques, Informatique ou Chimie. Le nombre de places est limité (40 en Mathématiques, 40 en Informatique et 80 en Chimie). Les étudiants suivent des enseignements de médecine, un cours de mathématiques et trois cours de chimie en première année. </t>
  </si>
  <si>
    <t xml:space="preserve">La Licence Accès Santé Chimie permet aux étudiants de préparer le concours pour accéder aux études de santé MMOPK (médecine, maïeutique, odontologie, pharmacie ou kiné) tout en suivant une partie du programme de la licence chimie en L1. Si les notes obtenues ne permettent pas d’accéder à une filière santé mais que la L1 est validée (10/20), l’étudiant a une seconde chance en L2 mais il doit suivre et valider l’intégralité des cours de licence chimie. En cas de nouvel échec en santé, l’étudiant qui valide sa L2 peut poursuivre en L3 chimie classique et accéder à l’ensemble des voies d’orientation de la Licence chimie. Si l’étudiant n’accède pas aux filières santé, les débouchés professionnels sont nombreux. 
</t>
  </si>
  <si>
    <t>À l’issue de la Licence, les titulaires pourront s’orienter directement vers certains Masters à vocation recherche ou professionnalisants d'Université Côte d’Azur ou d’autres universités. Par exemple : Ingénierie de la Santé, Énergie et Environnement (NICE)
Il est possible de reprendre une licence disciplinaire du portail au niveau L3 pour préparer une intégration dans un master mono-disciplinaire.Il est possible d’accéder au professorat des écoles via un cursus scientifique pluridisciplinaire (accès au Master MEEF)</t>
  </si>
  <si>
    <t>Notes de 1ères et terminales des matières scientifiques. Notes de 1ères et terminales en anglais. Notes écrit/oral bac français.</t>
  </si>
  <si>
    <t>Informatique / LAS</t>
  </si>
  <si>
    <t xml:space="preserve">Au regard de l'arrêté du 4 novembre 2019 relatif à l'accès aux formations de médecine, de pharmacie, d'odontologie et de maïeutique et afin de respecter les contraintes réglementaires, des options santé seront proposées aux étudiants pour permettre la poursuite d'étude dans la filière santé.
Les options santé sont disponibles uniquement pour les étudiant(e)s avec spécialisation en Mathématiques, Informatique ou Chimie. Le nombre de places est limité (40 en Mathématiques, 40 en Informatique et 80 en Chimie). Les étudiants suivent des enseignements de médecine, un cours de mathématiques et trois cours d'informatique en première année. </t>
  </si>
  <si>
    <t xml:space="preserve">La Licence Accès Santé Informatique permet aux étudiants de préparer le concours pour accéder aux études de santé MMOPK (médecine, maïeutique, odontologie, pharmacie ou kiné) tout en suivant une partie du programme de la licence informatique en L1. Si les notes obtenues ne permettent pas d’accéder à une filière santé mais que la L1 est validée (10/20), l’étudiant a une seconde chance en L2 mais il doit suivre et valider l’intégralité des cours de licence informatique. En cas de nouvel échec en santé, l’étudiant qui valide sa L2 peut poursuivre en L3 informatique classique et accéder à l’ensemble des voies d’orientation de la Licence informatique. Si l’étudiant n’accède pas aux filières santé, les débouchés professionnels sont nombreux. 
</t>
  </si>
  <si>
    <t>Mathématiques / LAS</t>
  </si>
  <si>
    <t xml:space="preserve">Au regard de l'arrêté du 4 novembre 2019 relatif à l'accès aux formations de médecine, de pharmacie, d'odontologie et de maïeutique et afin de respecter les contraintes réglementaires, des options santé seront proposées aux étudiants pour permettre la poursuite d'étude dans la filière santé.
Les options santé sont disponibles uniquement pour les étudiant(e)s avec spécialisation en Mathématiques, Informatique ou Chimie. Le nombre de places est limité (40 en Mathématiques, 40 en Informatique et 80 en Chimie). Les étudiants suivent des enseignements de médecine et quatre cours de mathématiques en première année. </t>
  </si>
  <si>
    <t>La Licence Accès Santé Mathématiques permet aux étudiants de préparer le concours pour accéder aux études de santé MMOPK (médecine, maïeutique, odontologie, pharmacie ou kiné) tout en suivant une partie du programme de la licence mathématiques en L1. Si les notes obtenues ne permettent pas d’accéder à une filière santé mais que la L1 est validée (10/20), l’étudiant a une seconde chance en L2 mais il doit suivre et valider l’intégralité des cours de licence mathématiques. En cas de nouvel échec en santé, l’étudiant qui valide sa L2 peut poursuivre en L3 mathématique classique et accéder à l’ensemble des voies d’orientation de la Licence mathématiques. Si l’étudiant n’accède pas aux filières santé, les débouchés professionnels sont nombreux. Parmi les débouchés possibles, nous pouvons citer à titre d’exemple : • Analyse et ingénierie financière
• Enseignement général du second degré
• Enseignement supérieur
• Recherche en sciences de l’univers de la matière et du vivant
• Contrôle de la navigation aérienne
• Enseignement des écoles
• Études actuarielles en assurances
• Information météorologique
• Recherche en mathématique fondamentale et appliquée
• Data scientist
• Biostatisticien</t>
  </si>
  <si>
    <t>Sciences et Technologie / Parcours préparatoire au professorat des écoles (PPPE)</t>
  </si>
  <si>
    <t xml:space="preserve">Le classement des dossiers sera réalisé en fonction des résultats obtenus, il s'appuiera sur les éléments suivants :
- les notes dans les disciplines scientifiques: mathématiques, physique, chimie, SVT, sciences de l'ingénieur, informatique.
- les notes dans les disciplines littéraires: français, histoire-géographie, philosophie.
- les notes en langue vivante
</t>
  </si>
  <si>
    <t>- le projet de formation de l'élève; ce projet de formation devra mentionner le parcours préparatoire au professorat des écoles (PPPE) et montrer la motivation de l'élève pour cette formation.
- les éléments d'appréciation figurant dans la « fiche Avenir »</t>
  </si>
  <si>
    <t>Une note est attribuée par les membres du jury et inclue dans le deuxième critère d'évaluation</t>
  </si>
  <si>
    <t>Cycle Pluridisciplinaire d'Etudes Supérieures - Parcours Sciences et Sociétés</t>
  </si>
  <si>
    <t>Méthode de travail, 
Qualités rédactionnelles</t>
  </si>
  <si>
    <t xml:space="preserve">Appréciations des professeurs dans la fiche avenir et les bulletins de première et de terminale et avis du professeur principal sur les méthodes de travail et l'autonomie.
Orthographe, syntaxe et style dans le projet de formation motivé. </t>
  </si>
  <si>
    <t>Engagement dans les études : implication, capacité de travail, intérêt, curiosité</t>
  </si>
  <si>
    <t>Fiche avenir, bulletins de première et de terminale, avis du professeur principal sur la capacité à s'investir, avis du chef d'établissement sur la capacité à réussir dans la filière demandée</t>
  </si>
  <si>
    <t>Cohérence du projet de formation Motivation</t>
  </si>
  <si>
    <t>Dans le projet de formation motivé, adéquation du projet exprimé avec la formation demandée. Connaissance des spécificités de la formation.</t>
  </si>
  <si>
    <t>Centres d'intérêt scientifiques</t>
  </si>
  <si>
    <t>Cycle Pluridisciplinaire d'Etudes Supérieures - Parcours Humanités, Lettres et Sociétés</t>
  </si>
  <si>
    <t xml:space="preserve">
 Résultats aux épreuves anticipées de français du baccalauréat,
Résultats en philosophie, histoire/géographie et anglais, disciplines littéraires, économie, mathématiques, droit
Résultats au baccalauréat</t>
  </si>
  <si>
    <t>Centres d'intérêt culturels et artistiques</t>
  </si>
  <si>
    <t>Licence Humanités Parcours Arts &amp; Métiers de l'Image</t>
  </si>
  <si>
    <t xml:space="preserve">
La Licence  A.M.I est une filière nouvelle dédiée à l’audiovisuel. Mise en place par l’EUR CREATES (Arts et Humanités) depuis la rentrée universitaire 2022 pour la Lic. 3, et en septembre 2024 pour la Lic.1,  elle s'inscrit dans une dynamique de création de formations innovantes aux niveaux régional, national, et international, et dans la continuité du tout récent campus de Cannes, consacré aux ICC (Industries culturelles et créatives).
Cette nouvelle filière, sélective, inscrit l’Université et l’EUR CREATES dans le paysage artistique mondialement reconnu de la région Sud, traditionnellement liée au cinéma et aux arts vivants.
La licence est à la fois pluridisciplinaire et intrinsèquement articulée aux techniques et pratiques professionnelles de l’image. Elle allie en effet, d’une part, des enseignements théoriques destinés à procurer une culture visuelle et iconographique globale, et d’autre part une forte professionnalisation, permise par les travaux pratiques, et, en dernière année, le projet tuteuré et le stage de longue durée.
Le cœur de la formation repose sur l’apprentissage des outils et technologies de production de contenus en cinéma, réalité étendue et nouvelles écritures (scénarisation, transmédias…).
L’organisation de l’année reflète sa double dimension : une formation théorique classique très exigeante, une vigoureuse insertion pratique, technique et pré-professionnalisante.
Les 2 semestres comportent d’une part des enseignements théoriques (dispensés par les différents départements du portail Lettres, Langues, Arts et Communication) ; d’autre part des enseignements pratiques, comprenant la prise en main du matériel de réalisation audiovisuelle.
</t>
  </si>
  <si>
    <t>Oui (Anglais, Italien ou Espagnol)</t>
  </si>
  <si>
    <t>Oui (B2)</t>
  </si>
  <si>
    <t>A l’issue des trois années de la licence, les étudiants auront la possibilité soit de s’insérer directement dans le monde professionnel (liste des métiers ci-dessous), soit de poursuivre en master, notamment dans les masters de la mention Humanités et Industries Créatives (HIC). A l’issue de la Licence, les métiers auxquels pourront prétendre les étudiants sont les suivants :
    Assistant ingénieur audiovisuel
    Responsable adjoint de productions
    Technicien multimédia (spécialisé en matériel de réalité 360)
    Assistant réalisateur
    Documentaliste multimédia
    Assistant chef de projets audiovisuels
Ces métiers se retrouvent et dans le secteur du cinéma, et dans de très nombreux autres domaines, comme la médecine, la médiation culturelle en musées ou centres d’art, etc.  À l’issue de cette formation, les étudiants disposeront de compétences polyvalentes, dont les champs d’application s’avèrent très diversifiés, ce qui renforce leur employabilité.</t>
  </si>
  <si>
    <t xml:space="preserve">Notes en première et terminale en Français, Histoire-Géographie, Philosophie, Mathématiques, sciences, sciences économiques et sociales, langues vivantes et langues anciennes, arts, et épreuves anticipées de français. </t>
  </si>
  <si>
    <t xml:space="preserve">Expression écrite, culture classique, scientifique et artistique. Rigueur du raisonnement et de l'expression. Compétences ou rudiments artistiques et techniques en cinéma et arts de l'image. </t>
  </si>
  <si>
    <t xml:space="preserve">Contenu du dossier ; avis du conseil de classe </t>
  </si>
  <si>
    <t xml:space="preserve">Intérêt et motivation pour la formation </t>
  </si>
  <si>
    <t xml:space="preserve">Les éléments présents dans le projet de formation et notamment ceux liés à la motivation, à la connaissance des débouchés de la formation, à la connaissance des exigences de la formation, à la cohérence du projet et à l'intérêt pour la formation </t>
  </si>
  <si>
    <t xml:space="preserve">Activités et réalisations </t>
  </si>
  <si>
    <t>Activités et réalisations en cinéma et arts de l'image, menées dans un cadre de formation ou hors d'un tel cadre. Ces éléments sont présentés dans l'onglet Activités et/ou dans le projet de formation.</t>
  </si>
  <si>
    <t>Oui (prise en compte pour les critères "Intérêt et motivation" pour la formation et "Activités et Réalisation")</t>
  </si>
  <si>
    <t>Licence Humanités Parcours Sciences de l'Antiquité</t>
  </si>
  <si>
    <t xml:space="preserve">Le parcours Sciences de l’Antiquité offre un enseignement pluridisciplinaire destiné à celles et ceux qui s’intéressent à l’Antiquité dans toute sa diversité. Cette licence propose donc des cours de langues anciennes (latin, grec, mais aussi langues orientales ou égyptien), de littératures antiques, d’histoire et de philosophie.
Cette formation apporte ainsi une connaissance globale et multiforme des mondes anciens et développe des savoirs et compétences essentiels à la réussite professionnelle des étudiants : esprit critique et analytique, sens de l’adaptation, capacité à contextualiser des informations, à transférer et mobiliser ses savoir-faire selon les situations et les tâches.
La licence Sciences de l’Antiquité forme d’une part aux métiers de l’enseignement (concours de l’enseignement), de l’administration, de la documentation, de la fonction publique et confère des savoirs et compétences particulièrement prisés des institutions diplomatiques relevant de la francophonie. D’autre part, le parcours ouvre sur une poursuite d’études dans les différentes disciplines mobilisées : la philosophie, l’histoire, les lettres modernes et classiques.
</t>
  </si>
  <si>
    <t>On reprend le descriptif de 24/25</t>
  </si>
  <si>
    <t xml:space="preserve">Notes en première et terminale en histoire-géographie, français, lettres, philosophie et, le cas échéant, latin et grec
</t>
  </si>
  <si>
    <t xml:space="preserve">Méthode de travail
Qualité de l’expression écrite
</t>
  </si>
  <si>
    <t>Notes des matières examinées</t>
  </si>
  <si>
    <t xml:space="preserve">Curiosité intellectuelle
Capacité de travail
Autonomie
</t>
  </si>
  <si>
    <t>Motivation Intérêt pour tous les domaines de l’Antiquité</t>
  </si>
  <si>
    <t>Fiche avenir, projet de formation</t>
  </si>
  <si>
    <t>Intérêt pour la culture, les arts, la lecture</t>
  </si>
  <si>
    <t>Rubrique « activités et centres d’intérêt »</t>
  </si>
  <si>
    <r>
      <t xml:space="preserve">Descriptif de la formation  </t>
    </r>
    <r>
      <rPr>
        <b/>
        <sz val="10"/>
        <color rgb="FF000000"/>
        <rFont val="Calibri"/>
        <family val="2"/>
        <scheme val="minor"/>
      </rPr>
      <t>(100 caractères min, 1700 max)</t>
    </r>
  </si>
  <si>
    <t>Niveau Français Requis</t>
  </si>
  <si>
    <r>
      <t xml:space="preserve">Poursuite d'etudes   </t>
    </r>
    <r>
      <rPr>
        <b/>
        <sz val="10"/>
        <color rgb="FF000000"/>
        <rFont val="Calibri"/>
        <family val="2"/>
        <scheme val="minor"/>
      </rPr>
      <t>(100 caractères min, 1000 max)</t>
    </r>
  </si>
  <si>
    <r>
      <t xml:space="preserve">Débouchés Professionnels </t>
    </r>
    <r>
      <rPr>
        <b/>
        <sz val="10"/>
        <color rgb="FF000000"/>
        <rFont val="Calibri"/>
        <family val="2"/>
        <scheme val="minor"/>
      </rPr>
      <t>(100 caractères min, 1000 max)</t>
    </r>
  </si>
  <si>
    <t>Sciences de la Vie / Sciences de la Terre</t>
  </si>
  <si>
    <t>Cette licence permet de poursuivre dans les Masters liés à l'environnement et à sa gestion, à l'écologie, à la santé des plantes, aux sciences de la mer, à la gestion des ressources marines, à l'hydrogéologie,  aux géorisques-géotechnies-géoressources, à la Paléontologie-Patrimoine-Paléoenvironnement, etc, proposés à l'Université Côte d'azur et dans les autres universités.</t>
  </si>
  <si>
    <t>La double licence Sciences de la Vie-sciences de la Terre/Bio-Géo-Sciences est sélective (35 étudiants), exigeante (pas de redoublement possible) et permet à son titulaire d'acquérir une vision intégrée de la biologie et de la géologie, de la molécule à l'environnement, pour s'engager dans un projet professionnel autour de la biodiversité, l'écologie, la biologie marine et végétale, la compréhension des mécanismes fondamentaux du vivant et en comprenantcla stuctiration et la dynamique de l Terre et des milieux arins et terrestres. Les compétences acquises fournissent le niveau nécessaire à la connaissance géologique pour appréhender et comprendre des problématiques envirionnementales liées aux ressources naturelles, aux aléas géologiques et à l'aménagement du territoire.</t>
  </si>
  <si>
    <t xml:space="preserve">- les notes dans les disciplines suivantes : disciplines scientifiques (mathématiques, physique, chimie, SVT), français, langues vivantes
- les notes de première et de terminale en Anglais
</t>
  </si>
  <si>
    <t xml:space="preserve">- le projet de formation de l'élève;
- les éléments d'appréciation figurant dans la « fiche  Avenir »;
</t>
  </si>
  <si>
    <t>Sciences de la Vie / Chimie</t>
  </si>
  <si>
    <t>Cette double licence permet d’obtenir les deux diplômes de licence mention Chimie et mention Sciences de la Vie. Ce cursus a pour objectif de donner une formation bi-disciplinaire dans les domaines de la Chimie et de la Biologie.</t>
  </si>
  <si>
    <t xml:space="preserve">1- les notes de première et de terminale dans les disciplines suivantes : disciplines scientifiques (mathématiques, physique, chimie, SVT, sciences de l'ingénieur, informatique), français, langues vivantes
2- les notes de première et de terminale en Anglais
</t>
  </si>
  <si>
    <t>Evaluation de langue</t>
  </si>
  <si>
    <t>Notes d'anglais LV1 ou LV2 en première et terminale</t>
  </si>
  <si>
    <t>Appréciations des bulletins</t>
  </si>
  <si>
    <t>LLAC/DSPEG</t>
  </si>
  <si>
    <t>Philosophie/Droit</t>
  </si>
  <si>
    <t>Les notes de première et de terminale dans 
les disciplines suivantes : Philosophie, 
Français, Histoire-géographie et 
langues vivantes</t>
  </si>
  <si>
    <t xml:space="preserve">Autonomie </t>
  </si>
  <si>
    <t>Les élements présents sur 
la fiche avenir et le projet de formation 
et notamment ceux liés à l'autonomie 
et à la curiosité intellectuelle</t>
  </si>
  <si>
    <t xml:space="preserve">Projet de Formation </t>
  </si>
  <si>
    <t>Philosophie/Psychologie</t>
  </si>
  <si>
    <t xml:space="preserve">La double licence Philosophie &amp; Psychologie d'Université Côte d'Azur est une formation universitaire unique en France. Elle permet à l'étudiant d'être titulaire, à l'issue des trois années de formation, de deux licences : une licence de philosophie et une licence de psychologie. Il s'agit d'une formation sélective (45 places par promotion), réclamant un très bon niveau. 
    </t>
  </si>
  <si>
    <t xml:space="preserve">Les notes de première et de terminale dans les disciplines suivantes : français, philosophie, disciplines scientifiques (sciences de la vie et de la terre et mathématiques) et langues vivantes Les notes obtenues aux épreuves anticipées du baccalauréat de français </t>
  </si>
  <si>
    <t xml:space="preserve">Le projet de formation du candidat en cohérence avec la formation Les éléments d'appréciation figurant dans la « fiche Avenir » </t>
  </si>
  <si>
    <t>SHS/DSPEG</t>
  </si>
  <si>
    <t>Sociologie/Economie</t>
  </si>
  <si>
    <t>Filière sélective et d’excellence en Sciences Humaines et Sociales, la double licence « Sociologie et économie » vise à l’acquisition de compétences analytiques, et informationnelles dans les domaines de l’économie et de sociologie tout autant que le développement de l’esprit critique. Elle nécessite de posséder, d’une part des qualités rédactionnelles et de montrer un intérêt pour la compréhension économique et social du monde contemporain. L’objectif est de permettre aux étudiants, d’une part, d’acquérir des compétences et connaissances complémentaires et approfondies à la fois en sociologie et en économie comme la macroéconomie, la microéconomie, les statistiques, la méthodologie d’équêtes… et d’autre part de maîtriser les instruments d’analyse nécessaires à la compréhension des faits économiques et sociaux. La formation propose également des enseignements qui mobilisent de façon conjointe les deux disciplines comme l’épistémologie, l’histoire de l’analyse économique, les relations internationales, la justice sociale…</t>
  </si>
  <si>
    <t>L’obtention conjointe de deux licences facilite l’accès à un panel de master assez important et surtout très varié allant du double master, au master d’économie, de sociologie, ou encore de sciences politiques. Les étudiants titulaires de cette double licence peuvent également intégrer de grandes écoles en statistiques ou en relations internationales. Bien entendu, cette poursuite d’études peut se faire aussi bien sur le territoire national qu’à l’international.</t>
  </si>
  <si>
    <t>Métiers de l’enseignement et de la formation, de la recherche en économie et en sociologie
Carrières propres aux métiers en :
- Economie du travail et de l’emploi
- Expertise socio-économique et économique
- Management de projets dans les domaines conjoints du social et de l’économie des ressources humaines
-Développement territorial
-Développement de projets auprès des collectivités territoriales
- Secteur mutualiste
-Associations et ONG
- Management des systèmes d’information et du big data
- Economie et sociologie du numérique et des réseaux
- Concours de la fonction publique et territoriale
- Professeur des collèges et des lycées</t>
  </si>
  <si>
    <t>A) Résultats académiques
B) Enseignements de spécialité</t>
  </si>
  <si>
    <t>1) Moyennes de 1ère et Terminale:
 - En classe de 1ère dans les enseignements de tronc commun suivants : français, histoire-géographie, enseignement scientifique et dans les trois enseignements de spécialité.
 - En terminale dans les enseignements fondamentaux de tronc commun suivants : philosophie et histoire géographie et les deux enseignements de spécialité.
2) Les notes obtenues aux épreuves du baccalauréat de français.
Parmi les enseignements de spécialités choisis en 1ère et terminale, l’élève devra avoir suivi au moins l’une de ces spécialités : « Histoire, Géographie, Géopolitique et Sciences-Politiques » ; « Sciences Économiques et sociales », « Mathématiques », « Humanités, Littérature et Philosophie ».</t>
  </si>
  <si>
    <t>Qualité de l'expression écrite</t>
  </si>
  <si>
    <t xml:space="preserve">Intérêt et motivation pour la formation  
</t>
  </si>
  <si>
    <t>Les éléments présents dans le projet de formation et notamment ceux liés à la motivation, à la connaissance des débouchés de la formation, à la connaissance des exigences de la formation, à la cohérence du projet et à l'intérêt pour la formation</t>
  </si>
  <si>
    <t>Très Important</t>
  </si>
  <si>
    <t>Mathématiques / Informatique</t>
  </si>
  <si>
    <t>La double Licence Mathématiques-Informatique mène avant tout vers la poursuite d'études en Master de Mathématiques, Master d'Informatique, Écoles d'ingénieur, Master enseignement.</t>
  </si>
  <si>
    <t>Le diplômé de cette double Licence Mathématiques / Informatique possède un haut niveau scientifique. Il a vocation première à poursuivre des études de master/doctorat et/ou à s'orienter vers des métiers en ingénierie, recherche, enseignement, programmation, administration système et réseaux, traduction automatique entre langages structurés, gestion de données. 
Exemples de secteurs d'activité et de débouchés : Data Scientist, statisticien, ingénierie financière, recherche en mathématique ou informatique fondamentale ou appliquée, études et développement informatique, enseignement supérieur, maintenance informatique et bureautique, conception de contenu multimédias, administration de systèmes d’information, formation professionnelle,....</t>
  </si>
  <si>
    <t>- les notes de première et de terminale dans les disciplines suivantes : disciplines scientifiques (mathématiques, physique, chimie, SVT, sciences de l'ingénieur, informatique), français, langues vivantes
- les résultats aux épreuves anticipées au baccalauréat de français (complémentaire)</t>
  </si>
  <si>
    <t>- les éléments d'appréciation figurant dans la « fiche  Avenir »
- le projet de formation de l'élève;</t>
  </si>
  <si>
    <t>Mathématiques / Physique</t>
  </si>
  <si>
    <t>La double Licence Mathématiques-Physique mène avant tout vers la poursuite d'études en Master de Mathématiques, Master de Physique, Écoles d'ingénieur, Master enseignement.</t>
  </si>
  <si>
    <t>La quasi-totalité des technologies actuelles sont impactées par les mathématiques et la physique.
Les mathématiciens et les physiciens ont investi non seulement la recherche publique mais également
l’industrie et les services : aéronautique et spatial, énergie, météorologie, optique et imagerie, finance,
matériaux, transport, médecine et biologie, risques, big data,…
Les activités de recherche en mathématiques et en physique sont très développées sur Nice et Sophia
Antipolis aussi bien que dans la recherche publique ou privée, ingénierie mathématique, physique et
mathématiques fondamentales ou appliquées.</t>
  </si>
  <si>
    <t xml:space="preserve">1- les notes de première et de terminale dans les disciplines suivantes : disciplines scientifiques (mathématiques, physique, chimie, SVT, sciences de l'ingénieur, informatique), français
2- les notes de première et de terminale en Anglais
3- les résultats aux épreuves anticipées au baccalauréat de français"
</t>
  </si>
  <si>
    <t>Mathématiques / Sciences de la Vie</t>
  </si>
  <si>
    <t>Ce cursus exigeant enseigne aux étudiants les fondements des mathématiques et de la biologie et les forme à l’interdisciplinarité. L'obtention des deux diplômes de licence ouvre aux formations supérieures en mathématiques appliquées, science des données massives en biologie et santé, biologie computationnelle, et bioinformatique.</t>
  </si>
  <si>
    <t>Poursuite d'étude en master ou école d'ingénieurs en mathématiques appliquées, science des données, biologie computationnelle, bioinformatique.</t>
  </si>
  <si>
    <t xml:space="preserve">Après une poursuite d’étude en master ou école d’ingénieurs en mathématiques appliquées, science des données, biologie computationnelle, bioinformatique, cette formation conduit à une large palette de métiers tels que : bioinformaticien, data-scientist pour la R&amp;D industrielle; enseignant-chercheur, chercheur académique en mathématiques appliquées, biologie computationnelle, bioinformatique. Les métiers ciblent dans le secteur privé entre autres: l'industrie pharmaceutique, les entreprises de biotechnologies, les entreprises de diagnostic,les laboratoires médicaux, les entreprises de recherche biomédicale (C.R.O.), les sociétés éditrices de logiciels. </t>
  </si>
  <si>
    <t>1 - les notes de première et de terminale dans les disciplines suivantes : disciplines scientifiques (mathématiques, SVT, physique)
2 - les notes de première et de terminale  Anglais
4 - les résultats aux épreuves anticipées au baccalauréat de français (complémentaire)
6-les notes de première et de terminale dans les disciplines suivantes : chimie, sciences de l'ingénieur, informatique
 (complémentaire)</t>
  </si>
  <si>
    <t xml:space="preserve">3 - le projet de formation de l'élève;
5- les éléments d'appréciation figurant dans la « fiche  Avenir »
</t>
  </si>
  <si>
    <t>Droit/Deutschen Bachelor of Law (LL.B.) (Universität des Saarlandes)</t>
  </si>
  <si>
    <t>Le recrutement en M1 se fait sur examen du dossier ou concours et selon les capacités d'accueil.</t>
  </si>
  <si>
    <t>Bioinformaticien, data-scientist, enseignant-chercheur, chercheur académique en mathématiques appliquées, ingénieur ou chercheur en biologie computationnelle,</t>
  </si>
  <si>
    <t xml:space="preserve">Résultats  </t>
  </si>
  <si>
    <t xml:space="preserve">Allemand, anglais, histoire-géographie, français (bulletins et résultats du bac), philosophie, </t>
  </si>
  <si>
    <t>Moyenne des notes de première et/ou de terminale dans les enseignements suivants: allemand, anglais, histoire-géographie, philosophie et français</t>
  </si>
  <si>
    <t>Maîtrise de la langue</t>
  </si>
  <si>
    <t>Très bonne maîtrise de la langue allemande (oral de sélection)</t>
  </si>
  <si>
    <t>Le projet de formation de l'élève qui sera apprécié en fonction des spécialités et des options suivies au lycée et de leur adéquation avec les attendus de la formation. - lettre de motivation</t>
  </si>
  <si>
    <t>Licence Droit - parcours double diplôme licence franco-anglais (University of Essex)</t>
  </si>
  <si>
    <t>La formation apporte, d’une part, les connaissances des fondements de mathématiques (analyse, algèbre, probabilités et statistiques) et du calcul scientifique relevant d’un niveau de licence en mathématiques et ouvrant aux formations supérieures en mathématiques appliquées, et d’autre part, le socle de connaissances en biologie moléculaire et cellulaire, biochimie et bioinformatique nécessaires pour l’obtention d’une licence des sciences de la vie et ouvrant aux formations supérieures en sciences de la vie.</t>
  </si>
  <si>
    <t>Ces métiers s'exercent dans les secteurs académique et privé en autres: l'industrie pharmaceutique, startup et entreprises de biotechnologies, les entreprises de diagnostic, les laboratoires médicaux, les entreprises de recherche biomédicale (C.R.O.), les sociétés éditrices de logiciels.</t>
  </si>
  <si>
    <t>Notes des bulletins de première et terminale, ainsi que les notes obtenues au baccalauréat le cas échéant en : anglais, autres langues choisies (LV1, LV2, LV3), Français, Histoire-géographie, Philosophie.</t>
  </si>
  <si>
    <t>Compétences linguistques</t>
  </si>
  <si>
    <t>La qualité d'expression et la prédisposition à suivre sans difficulté les nombreux cours intégralement enseignés et évalués en anglais seront appréciées lors d'un entretien oral pour les dossiers pré-sélectionnés.</t>
  </si>
  <si>
    <t>Sérieux, implication et autonomie</t>
  </si>
  <si>
    <t>Entretien oral pour les dossiers pré-sélectionnés ; appréciations des bulletins ; fiche avenir le cas échéant.</t>
  </si>
  <si>
    <t>Spécialités et des options suivies au lycée et de leur adéquation avec les attendus de la formation ; projet de formation motivié ;  lettre de motivation rédigée en anglais</t>
  </si>
  <si>
    <t>Engagement associatif et centres d'interêt</t>
  </si>
  <si>
    <t>L'interêt pour les questions historiques, sociétales et politiques des pays anglo-saxon pourront être appréciés à partir des éléments de la rubrique "activité et centres d'interêt"</t>
  </si>
  <si>
    <t>Oui, rédigée en anglais</t>
  </si>
  <si>
    <t>Licence Droit - parcours bilingue droit français - droit anglo-saxon</t>
  </si>
  <si>
    <t>Outre l’acquisition de connaissances théoriques étendues, le parcours pédagogique est construit pour préparer à la démarche scientifique interdisciplinaire et pour inciter l’apprentissage actif personnel, notamment à travers des projets individuels.</t>
  </si>
  <si>
    <t>Les poursuites d'études naturelles sont les masters de sciences de la vie ou de mathématiques appliquées. En particulier, l'Université Côte d'Azur propose deux masters associant mathématiques et biologie :</t>
  </si>
  <si>
    <t>Juriste d'affaire, avocat, magistrat, haute fonction publique.</t>
  </si>
  <si>
    <t>La qualité d'expression et la prédisposition à suivre sans difficulté les nombreux cours intégralement enseignés et évalués en anglais.</t>
  </si>
  <si>
    <t>Appréciations des bulletins ; lettre de motivation ; fiche avenir le cas échéant.</t>
  </si>
  <si>
    <t>INGENIEUR</t>
  </si>
  <si>
    <t>DOMAINE</t>
  </si>
  <si>
    <t>Ingénieur</t>
  </si>
  <si>
    <t>Cycle préparatoire commun aux écoles du réseau Polytech</t>
  </si>
  <si>
    <t>Descriptif de la formation  (100 caractères min, 1700 max)</t>
  </si>
  <si>
    <t>Poursuite d'etudes   (100 caractères min, 1000 max)</t>
  </si>
  <si>
    <t>Débouchés Professionnels (100 caractères min, 1000 max)</t>
  </si>
  <si>
    <t>Lettre de motivation OUI/NON</t>
  </si>
  <si>
    <t>Service</t>
  </si>
  <si>
    <t>Information communication Parcours journalisme</t>
  </si>
  <si>
    <t>L'Ecole de Journalisme de Cannes (parcours Journalisme de l'IUT) forme les futurs professionnels de la presse écrite, radio, télévision et web. Le journaliste doit savoir trouver les informations, les vérifier, les hiérarchiser et les mettre en perspective avant de produire des articles, reportages TV, podcasts, et valoriser les productions en diffusant sur les réseaux sociaux. Les enseignements sont donc théoriques (histoire des médias, connaissances des enjeux nationaux et internationaux, onnaissance des institutions, décryptage de l'actualité...) et pratiques (enseignements des techniques de l'image, du son, des différentes écritures journalistiques).</t>
  </si>
  <si>
    <t xml:space="preserve">Anglais </t>
  </si>
  <si>
    <t>Espagnol, confirmé ou grand débutant</t>
  </si>
  <si>
    <t>C2</t>
  </si>
  <si>
    <t>Masters en journalisme spécialisé.</t>
  </si>
  <si>
    <t>Journaliste dans des entreprises de presse (France TV, BFM, Radio France, titres de PQR, l'Equipe, Street presse, BRUT…) ou dans des sociétés de production.</t>
  </si>
  <si>
    <t>Niveau dans les matières littéraires ou en rapport avec les sciences humaines (français, philosophie, LV, histoire, géographie, sciences économiques, la communication…)</t>
  </si>
  <si>
    <t>Dossier scolaire et notes aux épreuves du baccalauréat (épreuves anticipées ou baccalauréat obtenu)</t>
  </si>
  <si>
    <t>Compétences rédactionnelles et argumentatives; capacité à mobiliser les connaissances; connaissance de l'actualité</t>
  </si>
  <si>
    <t>Dossier scolaire, rédaction du projet de formation, interactions avec le jury lors de l'entretien</t>
  </si>
  <si>
    <t>Curiosité intellectuelle; ouverture au monde; autonomie</t>
  </si>
  <si>
    <t>Dossier scolaire (appréciations), projet de formation; entretien</t>
  </si>
  <si>
    <t>Connaissance des métiers du journalisme; connaissance de la formation; maturité du projet</t>
  </si>
  <si>
    <t>Projet de formation, entretien</t>
  </si>
  <si>
    <t>Intérêt pour la culture, curiosité pour les questions sociétales</t>
  </si>
  <si>
    <t>Techniques de commercialisation (Cannes)</t>
  </si>
  <si>
    <t>La formation techniques de commercialisation, orientation tourisme prépare aux carrières
commerciales, ainsi qu’à celles du tourisme et de l’événementiel. Elle propose une approche
innovante par compétences et un enseignement avec de nombreuses mises en situations
professionnelles.
Pour une orientation affinée, 2 parcours sont proposés dès la 2e
 année :
• Marketing digital, e-business et entrepreneuriat (MDEE) : intervenir dans toutes les étapes
de la commercialisation d’un bien ou d’un service (étude de marché, vente, stratégie
marketing et communication...).
• Stratégie de marque et événementiel(SME) : gérer des marques commerciales, des marques
industrielles, de service ou d’organisations. Concevoir et mettre en œuvre une stratégie
événementielle.</t>
  </si>
  <si>
    <t>Espagnol, italien, allemand</t>
  </si>
  <si>
    <t>Masters à l'université dans les domaines correspondants, écoles de commerce ou de communication</t>
  </si>
  <si>
    <t>Insertion professionnelle possible avec le BUT.Web marketeur, responsable e-commerce, chargé de référencement web, trafic manager,
chef de projet événementiel, chargé de com événementielle, créateur de start-up. Métiers du tourisme si poursuite d'études dans les filières adaptées</t>
  </si>
  <si>
    <t>Notes dans les matières en rapport avec la formation, mathématiques, anglais ,LV2, français, matières de spécialité</t>
  </si>
  <si>
    <t>Notes de première, terminale, notes des épreuves anticipées, dans le cas d'une réorientation, notes du bac, notes obtenues dans les formations post-bac</t>
  </si>
  <si>
    <t>Maîtrise de la langue française, capacité de travail, intérêt pour l'actualité et les grands phénomènes de société</t>
  </si>
  <si>
    <t xml:space="preserve">Notes, appréciations des enseignants, fiche avenir, lettre de motivation </t>
  </si>
  <si>
    <t>Autonomie - Capacité à s’investir - Implication - Capacité à fournir des efforts - Concentration en classe - Capacité d’organisation - Esprit d’équipe</t>
  </si>
  <si>
    <t xml:space="preserve">Appréciations des enseignants dans les bulletins et la fiche avenir </t>
  </si>
  <si>
    <t>Motivation -Connaissance des exigences de la formation - Cohérence du projet - Adéquation du projet aux débouchés de la formation - Intérêt pour la formation exprimé dans le projet de formation motivé</t>
  </si>
  <si>
    <t>Engagement citoyen - Engagement étudiant (CVL, MDL…) - Engagement associatif, activités d'encadrement, jobs d'été…</t>
  </si>
  <si>
    <t xml:space="preserve">CV, lettre de motivation </t>
  </si>
  <si>
    <t xml:space="preserve">Carrières sociales Option animation sociale et socio-culturelle </t>
  </si>
  <si>
    <t>Le parcours Animation Sociale et Socioculturelle du BUT Carrières Sociales vise la formation d'animateurs et cadres intermédiaires de niveau 6 capables d'élaborer et de mettre en œuvre des projets d'animation facilitant la socialisation, l'expression et la créativité des individus. Les enseignements se déroulent sous la forme de cours magistraux, travaux dirigés, travaux pratiques, visites sur site, participations à des séminaires et à des conférences ainsi que de nombreuses mises en situations professionnelles d'apprentissages et d'évaluation.</t>
  </si>
  <si>
    <t xml:space="preserve">Masters à l'université </t>
  </si>
  <si>
    <t>Travailleur social dans des milieux divers: la fonction publique territoriale (centres de loisirs, services jeunesse), le secteur associatif, MJC, les institutions culturelles (théâtre, musée…), l'habitat jeunes et foyers.</t>
  </si>
  <si>
    <t xml:space="preserve">Evaluation des connaissances </t>
  </si>
  <si>
    <t>Notes obtenues au lycée avec une attention toute particulière pour les matières en rapport avec la spécialité: disciplines littéraires et sciences humaines</t>
  </si>
  <si>
    <t>Qualité rédactionnelle</t>
  </si>
  <si>
    <t>Orthographe, vocabulaire, syntaxe</t>
  </si>
  <si>
    <t xml:space="preserve">Implication </t>
  </si>
  <si>
    <t>Capacité à s'investir et à s'impliquer dans les travaux demandés</t>
  </si>
  <si>
    <t xml:space="preserve">Motivation </t>
  </si>
  <si>
    <t>Motivation pour le travail social au travers de la formulation du projet de formation</t>
  </si>
  <si>
    <t xml:space="preserve">Engagement </t>
  </si>
  <si>
    <t>Engagement et participation à des travaux ou évènements</t>
  </si>
  <si>
    <t>oui en 2e et 3e année</t>
  </si>
  <si>
    <t xml:space="preserve">Carrières sociales Option éducation spécialisée </t>
  </si>
  <si>
    <t>Le parcours Education Spécialisée du BUT Carrières Sociales forme des éducateurs spécialisés dans l'intervention sociale ayant pour objectif de faire face aux enjeux contemporains du travail social. Les enseignements se déroulent sous la forme de cours magistraux, travaux dirigés, travaux pratiques, visites sur site, participations à des séminaires et à des conférences ainsi que de nombreuses mises en situations professionnelles d'apprentissages et d'évaluation.</t>
  </si>
  <si>
    <t>Educateur spécialisé, coordinateur socio-éducatif local, agent de développement social, socio-éducatif ou d'insertion, technicien social ou socio-éducatif dans le secteur public ou privé.</t>
  </si>
  <si>
    <t>Evaluation des connaissances</t>
  </si>
  <si>
    <t>Notes obtenues au lycée avec une attention toute particulière pour les matières en rapport avec la spécialité : disciplines littéraires et sciences humaines</t>
  </si>
  <si>
    <t>Production</t>
  </si>
  <si>
    <t>Qualité, logistique industrielle et organisation</t>
  </si>
  <si>
    <t>Avec la formation QLIO, vous serez au coeur stratégique de l'entreprise pour améliorer ses performances dans le domaine des achats, de l'approvisionnement, de la gestion des stocks, de la production, de la logistique et de la qualité.
Formation très polyvalente dans tous les secteurs d'activité qui permet de belles évolutions de carrière.
La deuxième année est proposée en formation traditionnelle et en apprentissage. La troisième année est exclusivement proposée en apprentissage.
• Utilisation de jeux pédagogiques et de logiciels professionnels
• Mise en situation dans l'usine-école
• Préparation de votre projet professionnel tout au long des 3 années
• Possibilité de faire un stage à l'étranger
Partenariat avec l'ETS Montréal pour un cursus imbriqué en BUT3</t>
  </si>
  <si>
    <t>• Ecoles d'ingénieurs en Génie Industriel ou Qualité : Mines-ISTP, Arts et Métiers (alternance), EPF, UTT, UTC, UTBM, INSA, INPG, ESAIP, ...
• Ecoles de commerce : ISC Paris, ESCE Paris, KEDGE, IDRAC, SKEMA, ...
• Masters universitaires
• Le "Plus" QLIO Nice-Sophia Antipolis : la préparation aux concours d'écoles d'ingénieurs et de commerce. </t>
  </si>
  <si>
    <t>La formation QLIO vise l'amélioration en continu de l'entreprise afin de la rendre performante. 
Elle donne accès à un large éventail de métiers dans de nombreux services de l'entreprise : achats, approvisionnement, stocks, planification, ordonnancement, production, logistique et qualité, …
Ces métiers sont présents dans des entreprises de toutes tailles, aussi bien dans le secteur industriel (aérospatiale, automobile, chimie, cosmétologie, agro-alimentaire, textile) que dans le secteur tertiaire (hôpitaux, banques, armée, événementiel, humanitaire, transports).
• Responsable Amélioration continue
• Responsable Qualité Hygiène Sécurité Environnement Développement Durable
• Responsable Logistique, Logistique humanitaire
• Responsable Approvisionnement
• Responsable Production
• Supply Chain manager
• Auditeur / Animateur Qualité
• Gestionnaire des stocks, entrepôt</t>
  </si>
  <si>
    <t>Résultats en mathématiques, dans les matières scientifiques, en anglais; résultats des épreuves anticipées du Bac et évaluations communes; progression des moyennes</t>
  </si>
  <si>
    <t>Notes et classements</t>
  </si>
  <si>
    <t>Méthode de travail, qualité de l'expression et de l'orthographe</t>
  </si>
  <si>
    <t>Appréciations sur les bulletins et fiche Avenir, notes à l'épreuve anticipée de français, lettre de motivation</t>
  </si>
  <si>
    <t>Assiduité et implication dans la classe</t>
  </si>
  <si>
    <t>Appréciation des enseignants, fiche Avenir</t>
  </si>
  <si>
    <t>Intérêt pour la formation ; adéquation du projet</t>
  </si>
  <si>
    <t>Entretien, lettre de motivation, fiche Avenir</t>
  </si>
  <si>
    <t xml:space="preserve">Expériences professionnelles; engagement lycéen, citoyen, associatif; pratique sportive en club </t>
  </si>
  <si>
    <t>Entretien, dossier, cv</t>
  </si>
  <si>
    <t>Réseaux et télécommunications</t>
  </si>
  <si>
    <t xml:space="preserve">Le département Réseaux et Télécommunications forme en trois ans des experts dans le domaine des réseaux (fixes ou mobiles), de l'informatique et des télécommunications (traitement du signal, transmissions hertziennes, fibre optique). Le choix d'une spécialité s'effectue en 2ème année                          • Cyber : installation d’équipements et de systèmes de sécurité, administration et supervision d’un système d’information, prévention, détection et traitement d’attaques informatiques.                                       •IOM : configuration et sécurisation d’objets communicants, mise en oeuvre de réseaux de capteurs et de liaisons hertziennes intégrant des contraintes d’autonomie énergétique.            •DevCloud : compréhension, déploiement et tests d’infrastructures ou d’applications informatiques en collaboration avec les architectes/administrateurs réseaux.        La formation privilégie l'apprentissage par la pratique à travers de nombreuses mises en situation professionnelles. </t>
  </si>
  <si>
    <t>Écoles d'ingénieurs ou masters à l'Université</t>
  </si>
  <si>
    <t>Administrateur de solutions de sécurité, responsable de la sécurité informatique, analyste sécurité, administrateur Data center, responsable des services informatiques, spécialiste en développement d'applications pour l'IOT, technicien réseau Cloud, intégrateur Cloud, chef de projet Devops.</t>
  </si>
  <si>
    <t>Résultats dans les matières scientifiques
Résultats en langue anglaise</t>
  </si>
  <si>
    <t>Moyennes trimestrielles en 1ère et en terminale</t>
  </si>
  <si>
    <t xml:space="preserve">
Méthode de travail, qualité de l'expression et de l'orthographe</t>
  </si>
  <si>
    <t>Notes obtenues aux épreuves anticipées du baccalauréat en français
Appréciations des enseignants (bulletins trimestriels et fiche avenir)</t>
  </si>
  <si>
    <t>Assiduité et comportement</t>
  </si>
  <si>
    <t>Appréciations des enseignants (bulletins trimestriels 1ère et terminale)</t>
  </si>
  <si>
    <t>Intérêt pour la formation</t>
  </si>
  <si>
    <t>Diplômes requis : Bac en cohérence avec la formation (présence d'au moins un enseignement en mathématiques en Terminale), éventuellement suivi d'une ou plusieurs années d'études supérieures.Éléments pris en compte pour l'examen des candidatures :1- Notes obtenues au lycée avec une attention particulière pour les notes en sciences, en français, en anglais et aux épreuves anticipées du baccalauréat,2- Appréciations de l'équipe pédagogique (assiduité et comportement dans toutes les matières),3- Motivation pour les métiers associés à la formation,4- Connaissance de la formation.</t>
  </si>
  <si>
    <t>Possible en BUT2 et BUT3/LP</t>
  </si>
  <si>
    <r>
      <t xml:space="preserve">Information communication </t>
    </r>
    <r>
      <rPr>
        <b/>
        <sz val="11"/>
        <rFont val="Calibri"/>
        <family val="2"/>
      </rPr>
      <t xml:space="preserve">Parcours </t>
    </r>
    <r>
      <rPr>
        <sz val="11"/>
        <rFont val="Calibri"/>
        <family val="2"/>
      </rPr>
      <t>communication des organisations</t>
    </r>
  </si>
  <si>
    <t>Le chargé de communication exerce une activité de médiation; il assure le relais entre des organisations (entreprises, associations, institutions) et des publics internes ou externes. La formation est théorique et pratique . Elle vise à transmettre une bonne connaissances des environnements culturels, sociologiques, économiques, juridiques et des techniques d'expression (écrit, image, son, numérique) afin d'élaborer des stratégies et  des supports de communication (sites web, affiches, podcasts, reportages, contenus sur les réseaux sociaux...).</t>
  </si>
  <si>
    <t>Italien confirmé ou grand débutant</t>
  </si>
  <si>
    <t xml:space="preserve">Masters en communication ou marketing  </t>
  </si>
  <si>
    <t>Chargé de communication externe ou interne, community manager, web designer, chef de publicité, média planner  au sein d'entreprises des secteurs privé ou public et dans des agences conseils en communication.</t>
  </si>
  <si>
    <t>Niveau dans les matières littéraires ou en rapport avec les sciences humaines (français, philosophie, LV, histoire, géographie, sciences économiques, communication…)</t>
  </si>
  <si>
    <t>Dossier scolaires et notes au baccalauréat (épreuves anticipées ou baccalauréat obtenu)</t>
  </si>
  <si>
    <t>Compétences rédactionnelles et argumentatives; capacité à mobiliser les connaissances</t>
  </si>
  <si>
    <t>Dossier scolaire, rédaction du projet de formation</t>
  </si>
  <si>
    <t>Autonomie; curiosité intellectuelle; esprit d'équipe; concentration en classe et capacité à fournir des efforts soutenus</t>
  </si>
  <si>
    <t>Dossier scolaire, projet de formation</t>
  </si>
  <si>
    <t>Cohérence du projet; connaissance de la formation</t>
  </si>
  <si>
    <t>Engagement associatif, lycéen ou étudiant; pratiques culturelles ou artistiques; curiosité pour les questions sociétales; intérêt pour les technologies de l'information</t>
  </si>
  <si>
    <t>Sciences des données (ex STID)</t>
  </si>
  <si>
    <t>La formation Science des Données prépare aux métiers  liés à l'informatique des bases de données et aux statistiques, et notamment aux métiers de la Business Intelligence (informatique décisionnelle), des Big Data et de l'Intelligence Artificielle. Notre enseignement lie une approche théorique à une approche pratique, notamment approche par compétences et permet ainsi aussi bien une insertion professionnelle directe à BAC+3 que des poursuite d'études dans différentes directions (informatique ou mathématiques).</t>
  </si>
  <si>
    <t xml:space="preserve">Écoles d'ingénieurs. École de commerce. Masters universitaires (informatique, statistiques, intelligence artificielle,…) </t>
  </si>
  <si>
    <t xml:space="preserve">Insertion professionnelle possible dès le BUT dans tous les secteurs d'activités faisant appel à l'informatique des bases de données et/ou aux statistiques : banque, finance, assurances, commerce, sport, santé,  environnement, production, technologies de l'information et communication,.... Type de postes : Data Scientist, Data Manager, Chef de Projet BI, Data Analyst,... </t>
  </si>
  <si>
    <t>Niveau en mathématiques
moyenne générale
Résultats académiques de la dernière année d’enseignement suivie</t>
  </si>
  <si>
    <t>notes du candidat</t>
  </si>
  <si>
    <t>Acquisition de la démarche scientifique
Méthode de travail 
Qualité de l’expression écrite</t>
  </si>
  <si>
    <r>
      <rPr>
        <b/>
        <sz val="11"/>
        <rFont val="Calibri"/>
        <family val="2"/>
      </rPr>
      <t>N</t>
    </r>
    <r>
      <rPr>
        <sz val="11"/>
        <rFont val="Calibri"/>
        <family val="2"/>
      </rPr>
      <t>otes et appréciations du candidat
lettre de motivation</t>
    </r>
  </si>
  <si>
    <t xml:space="preserve">Concentration en classe
Capacité à s’investir
Autonomie </t>
  </si>
  <si>
    <r>
      <rPr>
        <b/>
        <sz val="11"/>
        <rFont val="Calibri"/>
        <family val="2"/>
      </rPr>
      <t>A</t>
    </r>
    <r>
      <rPr>
        <sz val="11"/>
        <rFont val="Calibri"/>
        <family val="2"/>
      </rPr>
      <t xml:space="preserve">ppréciations du candidat </t>
    </r>
  </si>
  <si>
    <t xml:space="preserve">Capacité à réussir dans la formation
Connaissance des exigences de la formation
Motivation </t>
  </si>
  <si>
    <r>
      <rPr>
        <b/>
        <sz val="11"/>
        <rFont val="Calibri"/>
        <family val="2"/>
      </rPr>
      <t>N</t>
    </r>
    <r>
      <rPr>
        <sz val="11"/>
        <rFont val="Calibri"/>
        <family val="2"/>
      </rPr>
      <t>otes du candidat, entretien
lettre de motivation</t>
    </r>
  </si>
  <si>
    <t>Intérêt pour le domaine de l’informatique</t>
  </si>
  <si>
    <r>
      <rPr>
        <b/>
        <sz val="11"/>
        <rFont val="Calibri"/>
        <family val="2"/>
      </rPr>
      <t>L</t>
    </r>
    <r>
      <rPr>
        <sz val="11"/>
        <rFont val="Calibri"/>
        <family val="2"/>
      </rPr>
      <t>ettre de motivation, entretien</t>
    </r>
  </si>
  <si>
    <t xml:space="preserve">Génie électrique et informatique industrielle </t>
  </si>
  <si>
    <t>Le département Génie Electrique et Informatique Industrielle offre une formation professionnalisante en 3 ans, permettant une insertion professionnelle après le BUT ou une poursuite d'études, dans les domaines de l'informatique industrielle, de la robotique, de l'électronique, des télécommunications, de l'électronique de puissance et des énergies renouvelables. Les 3 parcours proposés sont "Electricité et Maîtrise de l'Energie", "Automatisme et Informatique Industrielle" et "Electronique et Systèmes Embarqués" ... 26 semaines de stage complètent la formation qui peut également être effectuée en alternance à partir de la 2ème année. Conditions d'accès : Bac généraux (spécialités : Mathématiques, Physique Chimie, Numériques et sciences informatiques, sciences de l'ingénieur), Bac technologiques STI2D</t>
  </si>
  <si>
    <t>La note d'anglais est prise en compte que ce soit la LV1 ou la LV2</t>
  </si>
  <si>
    <t>Poursuite d'études : Ecoles d'ingénieurs (ENSI, INSA, Arts et Métiers, Supelec, Réseau Polytech, etc.) et Masters</t>
  </si>
  <si>
    <t>Poursuite d'études en écoles d'ingénieurs (ENSI, INSA, Arts et Métiers, Supelec, Réseau Polytech, etc.) ou en Masters OU insertion professionnelle. Les titulaires du BUT GEII occupent des postes de cadres techniques, de chefs de projet et de chargés d'affaires ou d'études.</t>
  </si>
  <si>
    <t>Notes de mathématiques, enseignement scientifique, français et anglais + spécialités en lien avec la formation (Physique Chimie, Numériques et sciences informatiques, sciences de l'ingénieur)
Notes scientifiques
Notes de Français
Notes d'Anglais</t>
  </si>
  <si>
    <t>notes du candidat en lien avec la formation : Physique Chimie, Numériques et sciences informatiques, sciences de l'ingénieur, mathématiques, français, anglais</t>
  </si>
  <si>
    <t>Implication et assiduité</t>
  </si>
  <si>
    <t>Appréciations des professeurs sur les bulletins.</t>
  </si>
  <si>
    <t>Projet de formation motivé</t>
  </si>
  <si>
    <t>oui, le projet de formation</t>
  </si>
  <si>
    <t>à partir de la deuxième année</t>
  </si>
  <si>
    <t>Écoles d'ingénieur en traditionnel ou en apprentissage
Concours passerelle
Licences / Masters (MIAGE...)
Autres formations (écoles de commerce...)</t>
  </si>
  <si>
    <t>Exemples de métiers :
Programmeur, développeur, intégrateur, analyste-programmeur, agent technico-commercial, analyste responsable d'application, chef
programmeur, chef de projet, administrateur de bases de données et réseaux.</t>
  </si>
  <si>
    <t>Niveau en mathématiques, en informatique, en anglais, en français et dans les matières scientifiques</t>
  </si>
  <si>
    <t xml:space="preserve">Méthodes de travail
Autonomie </t>
  </si>
  <si>
    <t>Appréciations des enseignants, particulièrement de Tle.</t>
  </si>
  <si>
    <t>Autonomie
Capacités à s’investir
Concentration en classe
Capacités d’organisation
Esprit d’équipe
Ouverture au monde
Curiosité intellectuelle</t>
  </si>
  <si>
    <t xml:space="preserve">Intérêt pour la formation, motivation
Adéquation du projet aux débouchés de la formation
Connaissance des exigences de la formation
Cohérence du projet </t>
  </si>
  <si>
    <t>Appréciation des enseignants, lettre de motivation</t>
  </si>
  <si>
    <t>Engagement citoyen/étudiant/associatif
Intérêt pour les sciences, pour l'informatique en particulier</t>
  </si>
  <si>
    <t>CV, lettre de motivation, appréciations des enseignants</t>
  </si>
  <si>
    <t>non (bascule vers l’alternance possible en BUT2 ou BUT3)</t>
  </si>
  <si>
    <t>Informatique - en apprentissage</t>
  </si>
  <si>
    <t>Le département Informatique forme des étudiants capables de concevoir, réaliser et mettre en œuvre des solutions informatiques.
En particulier, ils étudient les systèmes d'exploitation, les réseaux, l'algorithmique et la programmation, les bases de données et le génie logiciel.
L'enseignement est basé sur une formation théorique et appliquée, évolutive pour intégrer les progrès technologiques et les exigences du monde professionnel.
L'encadrement associe des enseignants de l'université et des professionnels, avec des projets interdisciplinaires en équipe favorisant la mise en commun des compétences et la cohésion.
L'IUT Nice Côte d'Azur est le seul IUT en France proposant le bachelor universitaire de technologie (BUT) informatique en alternance dès la première année, avec un rythme d’une semaine sur deux en entreprise pour les 2 premières années, puis 2 jours à l’IUT-3 jours en entreprise en troisième année.
À noter que cette formation existe aussi sans apprentissage, sur le site de Nice pour les 2 premières années, avec un programme d'enseignement identique. Vous pouvez candidater simultanément pour la formation en apprentissage ici présentée et la formation « traditionnelle » sans apprentissage.</t>
  </si>
  <si>
    <t>Niveau en mathématiques
Niveau en informatique
Niveau en anglais
Niveau en français</t>
  </si>
  <si>
    <t>appréciations des enseignants</t>
  </si>
  <si>
    <t>Capacités à s’investir
Concentration en classe
Capacités d’organisation
Esprit d’équipe
Curiosité intellectuelle</t>
  </si>
  <si>
    <t>Appréciations des enseignants</t>
  </si>
  <si>
    <t>Intérêt pour la formation, motivation
Adéquation du projet aux débouchés de la formation
Connaissance des exigences de la formation
Cohérence du projet Recherche active d'une entreprise</t>
  </si>
  <si>
    <t>CV, lettre de motivation</t>
  </si>
  <si>
    <t xml:space="preserve">Gestion des entreprises et des administrations </t>
  </si>
  <si>
    <t>Le BUT GEA, ou Bachelor Universitaire de Technologie en Gestion des Entreprises et des Administrations est un diplôme de niveau Bac +3 que l’on peut obtenir uniquement en IUT. Le titulaire du BUT GEA est responsable de la gestion et de l’organisation quotidienne d’une entreprise ou d’une administration au niveau logistique, commercial et des ressources humaines. Il est particulièrement opérationnel en gestion, finance et comptabilité. Il est chargé de mettre en place des systèmes d’information et réparer les éventuels dysfonctionnements de l’organisation.</t>
  </si>
  <si>
    <t xml:space="preserve">Espagnol Italien </t>
  </si>
  <si>
    <t>Le BUT GEA permet d’acquérir un bon niveau tant pratique que théorique en gestion, management, marketing, économie, droit, fiscalité, comptabilité, informatique, sans négliger les disciplines de culture générale : techniques d’expression, anglais, statistiques…
Il offre la possibilité de :
de s’insérer directement sur le marché du travail,
de préparer les concours de la fonction publique,
de prolonger ses études à bac + 5 (DSCG, Masters, Écoles de commerce).
​
En ce qui concerne le DCG, le titulaire d'un DUT GEA est dispensé de certaines épreuve</t>
  </si>
  <si>
    <t xml:space="preserve">Les titulaires du BUT GEA peuvent exercer le métier :
de comptable,
de conseiller en gestion,
d’assistant de direction en PME/PMI,
de chargé de clientèle,
de responsable du personnel,
de collaborateur en cabinet d’expertise comptable,
de gestionnaire de stock,
d'attaché commercial,
de gestionnaire Back Office.
​
Les étudiants ayant suivi la formation GEA intéressent de multiples services d'entreprises ou des organisations publiques ou privées,  et cela dans de nombreux secteurs d'activités. </t>
  </si>
  <si>
    <t>Notes en mathématiques
Notes d’histoire-géographie en terminale ou au baccalauréat (selon la situation du candidat)
Niveau en LV1
Résultats des épreuves anticipées de français du baccalauréat
résultats aux options de la terminale générale
résultats aux options de la terminale technologiques
progression</t>
  </si>
  <si>
    <t>Méthodologie
qualité de l'expression écrite/orale</t>
  </si>
  <si>
    <t>appréciations et notes</t>
  </si>
  <si>
    <t xml:space="preserve">assiduité
implication </t>
  </si>
  <si>
    <t>appréciations</t>
  </si>
  <si>
    <t>Motivation à intégrer la formation</t>
  </si>
  <si>
    <t xml:space="preserve">journées d'immersion, projet professionnel, connaissance du parcours choisi, etc. </t>
  </si>
  <si>
    <t xml:space="preserve">Gestion des entreprises et des administrations - en apprentissage </t>
  </si>
  <si>
    <t>Techniques de commercialisation (Nice)</t>
  </si>
  <si>
    <t>Le BUT TC, ou Bachelor Universitaire de Technologie en Techniques de Commercialisation est un diplôme de niveau Bac +3. Cette formation est fondée sur un double impératif : apporter des compétences aux étudiants dans les domaines du marketing, de la communication, de la vente, et leur donner dès la 2e année, la possibilité de mettre en pratique les compétences acquises, afin d’assumer rapidement des responsabilités dans leurs stages et dans la réalisation de projets. La maîtrise des techniques d’expression et des outils numériques de dernière génération est également valorisée dans les travaux de groupe.</t>
  </si>
  <si>
    <t>Espagnol ou Italien</t>
  </si>
  <si>
    <t>Masters universitaires, écoles de commerce</t>
  </si>
  <si>
    <t>Les titulaires du BUT TC peuvent exercer le métier : Directeur commercial, cadre marketing, community manager, responsable export, conseiller clientèle, directeur approvisionnement, chargé d’affaires, commercial à l’international, conseiller financier, créateur de start up.</t>
  </si>
  <si>
    <t xml:space="preserve">Notes en français (Bulletins scolaires et résultats des épreuves anticipées de français du baccalauréat )
Notes en mathématiques
Niveau en anglais, LV2
Moyenne générale
Progression des moyennes
Résultats de la dernière année d’enseignement suivie
Notes en marketing, gestion, économie
</t>
  </si>
  <si>
    <t>Qualité de l’orthographe</t>
  </si>
  <si>
    <t>Bulletins scolaires, lettre de motivation</t>
  </si>
  <si>
    <t>Autonomie, capacité à s’investir, implication 
Capacité à fournir des efforts, concentration en classe
Assiduité, comportement</t>
  </si>
  <si>
    <t>Cadre scolaire, périscolaire ou universitaire lettre de motivation, actions citoyennes…
Bulletins scolaires appréciations des professeurs.</t>
  </si>
  <si>
    <t>Capacité à réussir dans la formation
Motivation, adéquation du projet aux débouchés de la formation</t>
  </si>
  <si>
    <t xml:space="preserve">Notes dans les matières suivantes marketing, gestion, économie sur les bulletins scolaires
Lettre de motivation, intérêt et connaissance pour la formation exprimé dans le projet de formation motivé ou lors des séquences d’information mises en place par la formation </t>
  </si>
  <si>
    <t>Engagements associatif, citoyen, étudiant. Pratique sportive</t>
  </si>
  <si>
    <t>Techniques de commercialisation - en apprentissage (Nice)</t>
  </si>
  <si>
    <t>A renseigner</t>
  </si>
  <si>
    <t>Degré Importance</t>
  </si>
  <si>
    <t>CAPACITE 2025 - contrainte budgétaire</t>
  </si>
  <si>
    <t xml:space="preserve">CAPACITE 2025 - contrainte budgétaire
</t>
  </si>
  <si>
    <r>
      <rPr>
        <u/>
        <sz val="11"/>
        <rFont val="Calibri"/>
        <family val="2"/>
        <scheme val="minor"/>
      </rPr>
      <t>POURSUITE D'ETUDES</t>
    </r>
    <r>
      <rPr>
        <sz val="11"/>
        <rFont val="Calibri"/>
        <family val="2"/>
        <scheme val="minor"/>
      </rPr>
      <t xml:space="preserve"> : Master de Psychologie, Master de Sciences Cognitives, Master de l'enseignement, de l'éducation et de la formation (MEEF), Master en Sciences Humaines, Master Ressources Humaines, Masters dans le domaine Social, Master en Sciences de l’Education et de la Formation, Licence 3 Professionnelle SVAPA, Diplômes Universitaires.</t>
    </r>
  </si>
  <si>
    <t>Complémentaire (10%)</t>
  </si>
  <si>
    <r>
      <t xml:space="preserve">La Licence en Physique propose une formation exigeante et complète offrant des bases solides dans les grands domaines de la physique et préparant aux défis technologiques de demain.
À l’université, vous profitez de la proximité des laboratoires de recherche, un environnement unique : en contact direct avec des chercheurs, vous approfondissez votre compréhension de la physique au sein d’un pôle scientifique dynamique.
</t>
    </r>
    <r>
      <rPr>
        <b/>
        <sz val="11"/>
        <rFont val="Calibri"/>
        <family val="2"/>
      </rPr>
      <t xml:space="preserve">Un programme riche et concret
</t>
    </r>
    <r>
      <rPr>
        <sz val="11"/>
        <rFont val="Calibri"/>
        <family val="2"/>
      </rPr>
      <t xml:space="preserve">Le programme couvre des thématiques fondamentales de la physique : de l’électromagnétisme à la physique quantique, en passant par l’hydrodynamique. Mais vous ne vous limitez pas à la théorie : les concepts prennent vie à travers plus de 50 travaux pratiques, vous aidant à mieux comprendre les phénomènes physiques et à acquérir des compétences recherchées dans de nombreux secteurs.
</t>
    </r>
    <r>
      <rPr>
        <b/>
        <sz val="11"/>
        <rFont val="Calibri"/>
        <family val="2"/>
      </rPr>
      <t xml:space="preserve">Accompagnement sur mesure
</t>
    </r>
    <r>
      <rPr>
        <sz val="11"/>
        <rFont val="Calibri"/>
        <family val="2"/>
      </rPr>
      <t xml:space="preserve">En 1ère année, suivez un programme équilibré : 3 cours de physique, jusqu’à 4 de mathématiques, avec des options en chimie ou électronique. Les travaux dirigés se déroulent en petits groupes pour un suivi personnalisé. Une équipe pédagogique à l’écoute vous accompagne tout au long de votre parcours.
</t>
    </r>
    <r>
      <rPr>
        <b/>
        <sz val="11"/>
        <rFont val="Calibri"/>
        <family val="2"/>
      </rPr>
      <t xml:space="preserve">Projets, compétences et perspectives
</t>
    </r>
    <r>
      <rPr>
        <sz val="11"/>
        <rFont val="Calibri"/>
        <family val="2"/>
      </rPr>
      <t>En 2ème et 3ème année, les cours se concentrent sur les enseignements fondamentaux de physique, avec des compléments en programmation, méthodes numériques et mathématiques. En 3ème année, vous développez vos compétences en réalisant un projet de recherche en laboratoire.
Des cours de langue, d’expression écrite, ainsi que des modules de préparation au monde professionnel complètent votre parcours. Enfin, la Licence peut s'accompagner d'un Certificat en Sciences de l’Univers pour élargir vos perspectives.</t>
    </r>
  </si>
  <si>
    <t>Résultats dans les matières scientifiques (mathématiques, physique/chimie, SVT, NSI (numérique et science informatique), SES (sciences économiques et sociales),  sciences de l'ingénieur), philosphie, histoire/géographie et anglais.
 Résultats aux épreuves anticipées de français du baccalauréat
Résultats au baccalauréat</t>
  </si>
  <si>
    <t>BUT</t>
  </si>
  <si>
    <r>
      <t>Le département Informatique forme des étudiants capables de concevoir, réaliser et mettre en œuvre des solutions informatiques.
En particulier, ils étudient les systèmes d'exploitation, les réseaux, l'algorithmique et la programmation, les bases de données et le
génie logiciel.
L'enseignement est basé sur une formation théorique et appliquée, évolutive pour intégrer les progrès technologiques et les
exigences du monde professionnel (cadre fixé par le Programme Pédagogique National) et pratique (stages et projets tutorés).
L'encadrement associe des enseignants de l'université et des professionnels.
Les projets interdisciplinaires en équipe et les stages sont une composante majeure de la formation, afin de développer des
compétences non seulement techniques en informatique mais également en gestion de projet et en travail en équipe.
Les deux premières années de formation sont dispensées sur le site de Nice (Fabron) et la 3</t>
    </r>
    <r>
      <rPr>
        <vertAlign val="superscript"/>
        <sz val="11"/>
        <rFont val="Calibri"/>
        <family val="2"/>
      </rPr>
      <t>e</t>
    </r>
    <r>
      <rPr>
        <sz val="11"/>
        <rFont val="Calibri"/>
        <family val="2"/>
      </rPr>
      <t xml:space="preserve"> année sur Sophia.
À noter que cette formation existe aussi en apprentissage, sur le site de Sophia, avec un programme d'enseignement identique mais
une semaine sur deux en entreprise. Vous pouvez candidater simultanément pour la formation « traditionnelle » ici présentée et la
formation en apprentissage.  Il est également possible de commencer un cursus traditionnel et de basculer ensuite en apprentissage en 2</t>
    </r>
    <r>
      <rPr>
        <vertAlign val="superscript"/>
        <sz val="11"/>
        <rFont val="Calibri"/>
        <family val="2"/>
      </rPr>
      <t>e</t>
    </r>
    <r>
      <rPr>
        <sz val="11"/>
        <rFont val="Calibri"/>
        <family val="2"/>
      </rPr>
      <t xml:space="preserve"> ou 3</t>
    </r>
    <r>
      <rPr>
        <vertAlign val="superscript"/>
        <sz val="11"/>
        <rFont val="Calibri"/>
        <family val="2"/>
      </rPr>
      <t>e</t>
    </r>
    <r>
      <rPr>
        <sz val="11"/>
        <rFont val="Calibri"/>
        <family val="2"/>
      </rPr>
      <t xml:space="preserve"> année.</t>
    </r>
  </si>
  <si>
    <r>
      <t>Notes et classement du candidat en mathématiques, en informatique, en anglais, en français et dans les matières scientifiques (1</t>
    </r>
    <r>
      <rPr>
        <vertAlign val="superscript"/>
        <sz val="11"/>
        <rFont val="Calibri"/>
        <family val="2"/>
      </rPr>
      <t>re</t>
    </r>
    <r>
      <rPr>
        <sz val="11"/>
        <rFont val="Calibri"/>
        <family val="2"/>
      </rPr>
      <t xml:space="preserve"> et T</t>
    </r>
    <r>
      <rPr>
        <vertAlign val="superscript"/>
        <sz val="11"/>
        <rFont val="Calibri"/>
        <family val="2"/>
      </rPr>
      <t>le</t>
    </r>
    <r>
      <rPr>
        <sz val="11"/>
        <rFont val="Calibri"/>
        <family val="2"/>
      </rPr>
      <t>). Notes obtenues au baccalauréat le cas échéant.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</si>
</sst>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sz val="12"/>
      <color theme="1"/>
      <name val="Calibri"/>
      <family val="2"/>
      <scheme val="minor"/>
    </font>
    <font>
      <b/>
      <sz val="11"/>
      <name val="Calibri"/>
      <family val="2"/>
      <scheme val="minor"/>
    </font>
    <font>
      <u/>
      <sz val="11"/>
      <color theme="10"/>
      <name val="Calibri"/>
      <family val="2"/>
      <scheme val="minor"/>
    </font>
    <font>
      <sz val="11"/>
      <name val="Calibri"/>
      <family val="2"/>
    </font>
    <font>
      <b/>
      <sz val="18"/>
      <name val="Calibri"/>
      <family val="2"/>
      <scheme val="minor"/>
    </font>
    <font>
      <sz val="12"/>
      <name val="Calibri"/>
      <family val="2"/>
      <scheme val="minor"/>
    </font>
    <font>
      <b/>
      <sz val="14"/>
      <color theme="1"/>
      <name val="Calibri"/>
      <family val="2"/>
      <scheme val="minor"/>
    </font>
    <font>
      <b/>
      <sz val="14"/>
      <name val="Calibri"/>
      <family val="2"/>
      <scheme val="minor"/>
    </font>
    <font>
      <b/>
      <sz val="12"/>
      <name val="Calibri"/>
      <family val="2"/>
      <scheme val="minor"/>
    </font>
    <font>
      <b/>
      <sz val="14"/>
      <color rgb="FFFF0000"/>
      <name val="Calibri"/>
      <family val="2"/>
      <scheme val="minor"/>
    </font>
    <font>
      <b/>
      <sz val="14"/>
      <color rgb="FF000000"/>
      <name val="Calibri"/>
      <family val="2"/>
      <scheme val="minor"/>
    </font>
    <font>
      <sz val="11"/>
      <name val="Calibri"/>
      <family val="2"/>
      <charset val="1"/>
    </font>
    <font>
      <b/>
      <sz val="11"/>
      <name val="Calibri"/>
      <family val="2"/>
    </font>
    <font>
      <sz val="12"/>
      <name val="Calibri"/>
      <family val="2"/>
    </font>
    <font>
      <sz val="12"/>
      <name val="Calibri"/>
      <family val="2"/>
      <charset val="1"/>
    </font>
    <font>
      <i/>
      <sz val="12"/>
      <name val="Calibri"/>
      <family val="2"/>
      <scheme val="minor"/>
    </font>
    <font>
      <b/>
      <sz val="12"/>
      <color rgb="FFFF0000"/>
      <name val="Calibri"/>
      <family val="2"/>
      <scheme val="minor"/>
    </font>
    <font>
      <b/>
      <sz val="10"/>
      <color rgb="FF000000"/>
      <name val="Calibri"/>
      <family val="2"/>
      <scheme val="minor"/>
    </font>
    <font>
      <b/>
      <sz val="16"/>
      <color theme="1"/>
      <name val="Calibri"/>
      <family val="2"/>
      <scheme val="minor"/>
    </font>
    <font>
      <b/>
      <sz val="12"/>
      <color theme="1"/>
      <name val="Calibri"/>
      <family val="2"/>
      <scheme val="minor"/>
    </font>
    <font>
      <b/>
      <sz val="12"/>
      <color rgb="FF000000"/>
      <name val="Calibri"/>
      <family val="2"/>
      <scheme val="minor"/>
    </font>
    <font>
      <b/>
      <strike/>
      <sz val="12"/>
      <name val="Calibri"/>
      <family val="2"/>
      <scheme val="minor"/>
    </font>
    <font>
      <strike/>
      <sz val="11"/>
      <name val="Calibri"/>
      <family val="2"/>
      <scheme val="minor"/>
    </font>
    <font>
      <b/>
      <sz val="11"/>
      <color rgb="FFFF0000"/>
      <name val="Calibri"/>
      <family val="2"/>
      <scheme val="minor"/>
    </font>
    <font>
      <strike/>
      <sz val="11"/>
      <name val="Calibri"/>
      <family val="2"/>
    </font>
    <font>
      <strike/>
      <sz val="12"/>
      <name val="Calibri"/>
      <family val="2"/>
      <scheme val="minor"/>
    </font>
    <font>
      <sz val="11"/>
      <color rgb="FF000000"/>
      <name val="Calibri"/>
      <family val="2"/>
      <scheme val="minor"/>
    </font>
    <font>
      <b/>
      <sz val="12"/>
      <name val="Calibri"/>
      <family val="2"/>
    </font>
    <font>
      <b/>
      <sz val="14"/>
      <name val="Calibri"/>
      <family val="2"/>
    </font>
    <font>
      <u/>
      <sz val="11"/>
      <name val="Calibri"/>
      <family val="2"/>
      <scheme val="minor"/>
    </font>
    <font>
      <sz val="8"/>
      <name val="Calibri"/>
      <family val="2"/>
      <scheme val="minor"/>
    </font>
    <font>
      <sz val="12"/>
      <name val="Times New Roman"/>
      <family val="1"/>
      <charset val="1"/>
    </font>
    <font>
      <sz val="9"/>
      <name val="Century Gothic"/>
      <family val="2"/>
      <charset val="1"/>
    </font>
    <font>
      <sz val="9"/>
      <name val="Century Gothic"/>
      <family val="1"/>
    </font>
    <font>
      <sz val="10"/>
      <name val="Arial"/>
      <family val="2"/>
    </font>
    <font>
      <sz val="12"/>
      <name val="Brother 1816"/>
      <charset val="1"/>
    </font>
    <font>
      <sz val="14"/>
      <name val="Times"/>
      <charset val="1"/>
    </font>
    <font>
      <sz val="11"/>
      <name val="Times New Roman"/>
      <family val="1"/>
    </font>
    <font>
      <sz val="12"/>
      <name val="Helvetica"/>
      <family val="2"/>
    </font>
    <font>
      <i/>
      <sz val="12"/>
      <name val="Calibri"/>
      <family val="2"/>
    </font>
    <font>
      <sz val="14"/>
      <name val="Times"/>
    </font>
    <font>
      <vertAlign val="superscript"/>
      <sz val="11"/>
      <name val="Calibri"/>
      <family val="2"/>
    </font>
  </fonts>
  <fills count="1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2F2F2"/>
        <bgColor rgb="FF000000"/>
      </patternFill>
    </fill>
    <fill>
      <patternFill patternType="solid">
        <fgColor rgb="FF808080"/>
        <bgColor indexed="64"/>
      </patternFill>
    </fill>
    <fill>
      <patternFill patternType="solid">
        <fgColor rgb="FFFFFFFF"/>
        <bgColor rgb="FF000000"/>
      </patternFill>
    </fill>
    <fill>
      <patternFill patternType="solid">
        <fgColor rgb="FFFFFFFF"/>
        <bgColor indexed="64"/>
      </patternFill>
    </fill>
    <fill>
      <patternFill patternType="solid">
        <fgColor theme="0" tint="-0.499984740745262"/>
        <bgColor indexed="64"/>
      </patternFill>
    </fill>
    <fill>
      <patternFill patternType="solid">
        <fgColor theme="0" tint="-0.499984740745262"/>
        <bgColor rgb="FF000000"/>
      </patternFill>
    </fill>
    <fill>
      <patternFill patternType="solid">
        <fgColor rgb="FFBDD7EE"/>
        <bgColor rgb="FF000000"/>
      </patternFill>
    </fill>
    <fill>
      <patternFill patternType="solid">
        <fgColor theme="0"/>
        <bgColor rgb="FF000000"/>
      </patternFill>
    </fill>
    <fill>
      <patternFill patternType="solid">
        <fgColor theme="0"/>
        <bgColor theme="0"/>
      </patternFill>
    </fill>
    <fill>
      <patternFill patternType="solid">
        <fgColor rgb="FF00B0F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rgb="FF000000"/>
      </right>
      <top style="medium">
        <color auto="1"/>
      </top>
      <bottom/>
      <diagonal/>
    </border>
    <border>
      <left style="thin">
        <color rgb="FF000000"/>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auto="1"/>
      </left>
      <right style="thin">
        <color rgb="FF000000"/>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rgb="FF000000"/>
      </top>
      <bottom style="thin">
        <color rgb="FF000000"/>
      </bottom>
      <diagonal/>
    </border>
    <border>
      <left style="medium">
        <color indexed="64"/>
      </left>
      <right/>
      <top style="medium">
        <color rgb="FF000000"/>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4" fillId="0" borderId="0"/>
    <xf numFmtId="0" fontId="7" fillId="0" borderId="0"/>
    <xf numFmtId="0" fontId="6" fillId="0" borderId="0" applyNumberFormat="0" applyFill="0" applyBorder="0" applyAlignment="0" applyProtection="0"/>
  </cellStyleXfs>
  <cellXfs count="759">
    <xf numFmtId="0" fontId="0" fillId="0" borderId="0" xfId="0"/>
    <xf numFmtId="0" fontId="0" fillId="0" borderId="0" xfId="0" applyAlignment="1">
      <alignment horizontal="left" vertical="top"/>
    </xf>
    <xf numFmtId="0" fontId="1" fillId="0" borderId="0" xfId="0" applyFont="1" applyAlignment="1">
      <alignment horizontal="center" vertical="center"/>
    </xf>
    <xf numFmtId="0" fontId="3" fillId="0" borderId="1" xfId="0" applyFont="1" applyBorder="1" applyAlignment="1">
      <alignment vertical="center" wrapText="1"/>
    </xf>
    <xf numFmtId="0" fontId="5" fillId="0" borderId="0" xfId="0" applyFont="1" applyAlignment="1">
      <alignment horizontal="center" vertical="center"/>
    </xf>
    <xf numFmtId="0" fontId="3" fillId="0" borderId="0" xfId="0" applyFont="1"/>
    <xf numFmtId="0" fontId="8" fillId="4" borderId="1" xfId="0" applyFont="1" applyFill="1" applyBorder="1"/>
    <xf numFmtId="0" fontId="8" fillId="4" borderId="0" xfId="0" applyFont="1" applyFill="1"/>
    <xf numFmtId="0" fontId="10" fillId="6"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4" borderId="15" xfId="0" applyFill="1" applyBorder="1" applyAlignment="1">
      <alignment horizontal="left" vertical="top" wrapText="1"/>
    </xf>
    <xf numFmtId="0" fontId="3" fillId="0" borderId="15" xfId="0" applyFont="1" applyBorder="1" applyAlignment="1">
      <alignment vertical="center" wrapText="1"/>
    </xf>
    <xf numFmtId="0" fontId="5" fillId="11" borderId="15"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0" borderId="0" xfId="0" applyFont="1" applyAlignment="1">
      <alignment horizontal="center" vertical="center"/>
    </xf>
    <xf numFmtId="0" fontId="5" fillId="4" borderId="1" xfId="0" applyFont="1" applyFill="1" applyBorder="1" applyAlignment="1">
      <alignment horizontal="center" vertical="center" wrapText="1"/>
    </xf>
    <xf numFmtId="0" fontId="3" fillId="0" borderId="0" xfId="0" applyFont="1" applyAlignment="1">
      <alignment wrapText="1"/>
    </xf>
    <xf numFmtId="0" fontId="5" fillId="4" borderId="1" xfId="0" applyFont="1" applyFill="1" applyBorder="1" applyAlignment="1">
      <alignment horizontal="center" vertical="center"/>
    </xf>
    <xf numFmtId="0" fontId="3" fillId="4" borderId="1" xfId="0" applyFont="1" applyFill="1" applyBorder="1" applyAlignment="1">
      <alignment vertical="center" wrapText="1"/>
    </xf>
    <xf numFmtId="0" fontId="3" fillId="4" borderId="2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5" fillId="4" borderId="18" xfId="0" applyFont="1" applyFill="1" applyBorder="1" applyAlignment="1">
      <alignment horizontal="center" vertical="center"/>
    </xf>
    <xf numFmtId="0" fontId="5" fillId="5" borderId="3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18" xfId="0" applyFont="1" applyFill="1" applyBorder="1" applyAlignment="1">
      <alignment horizontal="center" vertical="center"/>
    </xf>
    <xf numFmtId="0" fontId="12" fillId="5" borderId="18" xfId="0" applyFont="1" applyFill="1" applyBorder="1" applyAlignment="1">
      <alignment horizontal="center" vertical="center"/>
    </xf>
    <xf numFmtId="0" fontId="12" fillId="4" borderId="35" xfId="0" applyFont="1" applyFill="1" applyBorder="1" applyAlignment="1">
      <alignment horizontal="center" vertical="center"/>
    </xf>
    <xf numFmtId="0" fontId="5" fillId="4" borderId="28" xfId="0" applyFont="1" applyFill="1" applyBorder="1" applyAlignment="1">
      <alignment horizontal="center" vertical="center"/>
    </xf>
    <xf numFmtId="0" fontId="5" fillId="5" borderId="45" xfId="0" applyFont="1" applyFill="1" applyBorder="1" applyAlignment="1">
      <alignment horizontal="center" vertical="center"/>
    </xf>
    <xf numFmtId="0" fontId="12" fillId="4" borderId="37" xfId="0" applyFont="1" applyFill="1" applyBorder="1" applyAlignment="1">
      <alignment horizontal="center" vertical="center"/>
    </xf>
    <xf numFmtId="0" fontId="12" fillId="5" borderId="37" xfId="0" applyFont="1" applyFill="1" applyBorder="1" applyAlignment="1">
      <alignment horizontal="center" vertical="center"/>
    </xf>
    <xf numFmtId="0" fontId="12" fillId="4" borderId="26"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5" xfId="0" applyFont="1" applyFill="1" applyBorder="1" applyAlignment="1">
      <alignment horizontal="center" vertical="center"/>
    </xf>
    <xf numFmtId="0" fontId="12" fillId="5" borderId="35"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5" fillId="5" borderId="34" xfId="0" applyFont="1" applyFill="1" applyBorder="1" applyAlignment="1">
      <alignment horizontal="center" vertical="center"/>
    </xf>
    <xf numFmtId="0" fontId="5" fillId="5" borderId="49" xfId="0" applyFont="1" applyFill="1" applyBorder="1" applyAlignment="1">
      <alignment horizontal="center" vertical="center"/>
    </xf>
    <xf numFmtId="0" fontId="12" fillId="4" borderId="46" xfId="0" applyFont="1" applyFill="1" applyBorder="1" applyAlignment="1">
      <alignment horizontal="center" vertical="center" wrapText="1"/>
    </xf>
    <xf numFmtId="0" fontId="5" fillId="11" borderId="28" xfId="0" applyFont="1" applyFill="1" applyBorder="1" applyAlignment="1">
      <alignment horizontal="center" vertical="center"/>
    </xf>
    <xf numFmtId="0" fontId="5" fillId="11" borderId="31"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35" xfId="0" applyFont="1" applyFill="1" applyBorder="1" applyAlignment="1">
      <alignment horizontal="center" vertical="center"/>
    </xf>
    <xf numFmtId="0" fontId="12" fillId="11" borderId="30" xfId="0" applyFont="1" applyFill="1" applyBorder="1" applyAlignment="1">
      <alignment horizontal="center" vertical="center"/>
    </xf>
    <xf numFmtId="0" fontId="12" fillId="11" borderId="35" xfId="0" applyFont="1" applyFill="1" applyBorder="1" applyAlignment="1">
      <alignment horizontal="center" vertical="center"/>
    </xf>
    <xf numFmtId="0" fontId="12" fillId="11" borderId="18" xfId="0" applyFont="1" applyFill="1" applyBorder="1" applyAlignment="1">
      <alignment horizontal="center" vertical="center"/>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35" xfId="0" applyFont="1" applyBorder="1" applyAlignment="1">
      <alignment horizontal="center" vertical="center" wrapText="1"/>
    </xf>
    <xf numFmtId="0" fontId="9" fillId="0" borderId="35" xfId="0" applyFont="1" applyBorder="1" applyAlignment="1">
      <alignment horizontal="center" vertical="center" wrapText="1"/>
    </xf>
    <xf numFmtId="0" fontId="9" fillId="4" borderId="35" xfId="0" applyFont="1" applyFill="1" applyBorder="1" applyAlignment="1">
      <alignment horizontal="center" vertical="center" wrapText="1"/>
    </xf>
    <xf numFmtId="0" fontId="7" fillId="10" borderId="37"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11" borderId="51"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0" borderId="5" xfId="0" applyFont="1" applyBorder="1" applyAlignment="1">
      <alignment horizontal="center" vertical="center" wrapText="1"/>
    </xf>
    <xf numFmtId="0" fontId="14" fillId="14" borderId="36" xfId="0" applyFont="1" applyFill="1" applyBorder="1" applyAlignment="1">
      <alignment horizontal="center" vertical="center" wrapText="1"/>
    </xf>
    <xf numFmtId="0" fontId="0" fillId="0" borderId="0" xfId="0" applyAlignment="1">
      <alignment horizontal="center" vertical="center" wrapText="1"/>
    </xf>
    <xf numFmtId="0" fontId="3" fillId="0" borderId="31" xfId="0" applyFont="1" applyBorder="1" applyAlignment="1">
      <alignment horizontal="center" vertical="center" wrapText="1"/>
    </xf>
    <xf numFmtId="0" fontId="3" fillId="0" borderId="26" xfId="0" applyFont="1" applyBorder="1" applyAlignment="1">
      <alignment horizontal="center" vertical="center" wrapText="1"/>
    </xf>
    <xf numFmtId="0" fontId="7" fillId="10" borderId="35"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7" fillId="0" borderId="50" xfId="0" applyFont="1" applyBorder="1" applyAlignment="1">
      <alignment horizontal="center" vertical="center" wrapText="1"/>
    </xf>
    <xf numFmtId="0" fontId="5" fillId="11" borderId="37" xfId="0" applyFont="1" applyFill="1" applyBorder="1" applyAlignment="1">
      <alignment horizontal="center" vertical="center" wrapText="1"/>
    </xf>
    <xf numFmtId="0" fontId="13" fillId="14" borderId="38" xfId="0" applyFont="1" applyFill="1" applyBorder="1" applyAlignment="1">
      <alignment horizontal="center" vertical="center" wrapText="1"/>
    </xf>
    <xf numFmtId="0" fontId="0" fillId="0" borderId="23" xfId="0" applyBorder="1" applyAlignment="1">
      <alignment horizontal="center" vertical="center" wrapText="1"/>
    </xf>
    <xf numFmtId="0" fontId="14" fillId="14" borderId="18" xfId="0" applyFont="1" applyFill="1" applyBorder="1" applyAlignment="1">
      <alignment horizontal="center" vertical="center" wrapText="1"/>
    </xf>
    <xf numFmtId="0" fontId="14" fillId="14" borderId="27" xfId="0" applyFont="1" applyFill="1" applyBorder="1" applyAlignment="1">
      <alignment horizontal="center" vertical="center" wrapText="1"/>
    </xf>
    <xf numFmtId="0" fontId="14" fillId="14" borderId="19" xfId="0" applyFont="1" applyFill="1" applyBorder="1" applyAlignment="1">
      <alignment horizontal="center" vertical="center" wrapText="1"/>
    </xf>
    <xf numFmtId="0" fontId="3" fillId="0" borderId="8" xfId="0" applyFont="1" applyBorder="1" applyAlignment="1">
      <alignment horizontal="center" vertical="center" wrapText="1"/>
    </xf>
    <xf numFmtId="0" fontId="5" fillId="11" borderId="45" xfId="0" applyFont="1" applyFill="1" applyBorder="1" applyAlignment="1">
      <alignment horizontal="center" vertical="center" wrapText="1"/>
    </xf>
    <xf numFmtId="0" fontId="5" fillId="11" borderId="4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46" xfId="0" applyFont="1" applyBorder="1" applyAlignment="1">
      <alignment horizontal="center" vertical="center" wrapText="1"/>
    </xf>
    <xf numFmtId="0" fontId="12" fillId="4" borderId="37"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4" borderId="33" xfId="0" applyFont="1" applyFill="1" applyBorder="1" applyAlignment="1">
      <alignment horizontal="center" vertical="center"/>
    </xf>
    <xf numFmtId="0" fontId="5" fillId="4" borderId="35" xfId="0" applyFont="1" applyFill="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wrapText="1"/>
    </xf>
    <xf numFmtId="0" fontId="5" fillId="4" borderId="35" xfId="0" applyFont="1" applyFill="1" applyBorder="1" applyAlignment="1">
      <alignment horizontal="center" vertical="center" wrapText="1"/>
    </xf>
    <xf numFmtId="0" fontId="12" fillId="0" borderId="4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7" xfId="0" applyFont="1" applyBorder="1" applyAlignment="1">
      <alignment horizontal="center" vertical="center" wrapText="1"/>
    </xf>
    <xf numFmtId="0" fontId="12" fillId="5" borderId="3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8" xfId="0" applyFont="1" applyFill="1" applyBorder="1" applyAlignment="1">
      <alignment horizontal="center" vertical="center"/>
    </xf>
    <xf numFmtId="0" fontId="12" fillId="11" borderId="28" xfId="0" applyFont="1" applyFill="1" applyBorder="1" applyAlignment="1">
      <alignment horizontal="center" vertical="center"/>
    </xf>
    <xf numFmtId="0" fontId="12" fillId="5" borderId="31" xfId="0" applyFont="1" applyFill="1" applyBorder="1" applyAlignment="1">
      <alignment horizontal="center" vertical="center" wrapText="1"/>
    </xf>
    <xf numFmtId="0" fontId="12" fillId="11" borderId="35"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4" borderId="27" xfId="0" applyFont="1" applyFill="1" applyBorder="1" applyAlignment="1">
      <alignment horizontal="center" vertical="center" wrapText="1"/>
    </xf>
    <xf numFmtId="0" fontId="12" fillId="4" borderId="27" xfId="0" applyFont="1" applyFill="1" applyBorder="1" applyAlignment="1">
      <alignment horizontal="center" vertical="center"/>
    </xf>
    <xf numFmtId="0" fontId="12" fillId="11" borderId="27" xfId="0" applyFont="1" applyFill="1" applyBorder="1" applyAlignment="1">
      <alignment horizontal="center" vertical="center"/>
    </xf>
    <xf numFmtId="0" fontId="12" fillId="0" borderId="22" xfId="0" applyFont="1" applyBorder="1" applyAlignment="1">
      <alignment horizontal="center" vertical="center" wrapText="1"/>
    </xf>
    <xf numFmtId="0" fontId="3" fillId="0" borderId="39" xfId="0" applyFont="1" applyBorder="1"/>
    <xf numFmtId="0" fontId="5" fillId="11" borderId="2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8" xfId="0" applyFont="1" applyFill="1" applyBorder="1" applyAlignment="1">
      <alignment horizontal="center" vertical="center"/>
    </xf>
    <xf numFmtId="0" fontId="3" fillId="4" borderId="29"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4" fillId="14" borderId="64"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7" fillId="0" borderId="46" xfId="0" applyFont="1" applyBorder="1" applyAlignment="1">
      <alignment horizontal="center" vertical="center" wrapText="1"/>
    </xf>
    <xf numFmtId="0" fontId="14" fillId="14" borderId="21" xfId="0" applyFont="1" applyFill="1" applyBorder="1" applyAlignment="1">
      <alignment horizontal="center" vertical="center" wrapText="1"/>
    </xf>
    <xf numFmtId="0" fontId="14" fillId="14" borderId="23"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10" borderId="5" xfId="0" applyFont="1" applyFill="1" applyBorder="1" applyAlignment="1">
      <alignment horizontal="center" vertical="center" wrapText="1"/>
    </xf>
    <xf numFmtId="0" fontId="12" fillId="0" borderId="18" xfId="0" applyFont="1" applyBorder="1" applyAlignment="1">
      <alignment horizontal="center" vertical="center" wrapText="1"/>
    </xf>
    <xf numFmtId="0" fontId="5" fillId="11" borderId="1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5" borderId="32" xfId="0" applyFont="1" applyFill="1" applyBorder="1" applyAlignment="1">
      <alignment horizontal="center" vertical="center"/>
    </xf>
    <xf numFmtId="0" fontId="5" fillId="11" borderId="46" xfId="0" applyFont="1" applyFill="1" applyBorder="1" applyAlignment="1">
      <alignment horizontal="center" vertical="center"/>
    </xf>
    <xf numFmtId="0" fontId="5" fillId="11" borderId="22" xfId="0" applyFont="1" applyFill="1" applyBorder="1" applyAlignment="1">
      <alignment horizontal="center" vertical="center"/>
    </xf>
    <xf numFmtId="0" fontId="5" fillId="11" borderId="26" xfId="0" applyFont="1" applyFill="1" applyBorder="1" applyAlignment="1">
      <alignment horizontal="center" vertical="center"/>
    </xf>
    <xf numFmtId="0" fontId="12" fillId="11" borderId="26" xfId="0" applyFont="1" applyFill="1" applyBorder="1" applyAlignment="1">
      <alignment horizontal="center" vertical="center"/>
    </xf>
    <xf numFmtId="0" fontId="12" fillId="11" borderId="45" xfId="0" applyFont="1" applyFill="1" applyBorder="1" applyAlignment="1">
      <alignment horizontal="center" vertical="center"/>
    </xf>
    <xf numFmtId="0" fontId="12" fillId="11" borderId="37" xfId="0" applyFont="1" applyFill="1" applyBorder="1" applyAlignment="1">
      <alignment horizontal="center" vertical="center"/>
    </xf>
    <xf numFmtId="0" fontId="5" fillId="11" borderId="32" xfId="0" applyFont="1" applyFill="1" applyBorder="1" applyAlignment="1">
      <alignment horizontal="center" vertical="center"/>
    </xf>
    <xf numFmtId="0" fontId="5" fillId="11" borderId="48" xfId="0" applyFont="1" applyFill="1" applyBorder="1" applyAlignment="1">
      <alignment horizontal="center" vertical="center"/>
    </xf>
    <xf numFmtId="0" fontId="14" fillId="14" borderId="25" xfId="0" applyFont="1" applyFill="1" applyBorder="1" applyAlignment="1">
      <alignment horizontal="center" vertical="center" wrapText="1"/>
    </xf>
    <xf numFmtId="0" fontId="5" fillId="5" borderId="46" xfId="0" applyFont="1" applyFill="1" applyBorder="1" applyAlignment="1">
      <alignment horizontal="center" vertical="center"/>
    </xf>
    <xf numFmtId="0" fontId="3" fillId="4" borderId="62" xfId="0" applyFont="1" applyFill="1" applyBorder="1" applyAlignment="1">
      <alignment horizontal="center" vertical="center" wrapText="1"/>
    </xf>
    <xf numFmtId="0" fontId="7" fillId="10" borderId="64" xfId="0" applyFont="1" applyFill="1" applyBorder="1" applyAlignment="1">
      <alignment horizontal="center" vertical="center" wrapText="1"/>
    </xf>
    <xf numFmtId="0" fontId="7" fillId="10" borderId="56" xfId="0" applyFont="1" applyFill="1" applyBorder="1" applyAlignment="1">
      <alignment horizontal="center" vertical="center" wrapText="1"/>
    </xf>
    <xf numFmtId="0" fontId="7" fillId="10" borderId="59" xfId="0" applyFont="1" applyFill="1" applyBorder="1" applyAlignment="1">
      <alignment horizontal="center" vertical="center" wrapText="1"/>
    </xf>
    <xf numFmtId="0" fontId="7" fillId="0" borderId="56" xfId="0" applyFont="1" applyBorder="1" applyAlignment="1">
      <alignment horizontal="center" vertical="center" wrapText="1"/>
    </xf>
    <xf numFmtId="0" fontId="14" fillId="14" borderId="11"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9" xfId="0" applyFont="1" applyFill="1" applyBorder="1" applyAlignment="1">
      <alignment horizontal="center" vertical="center" wrapText="1"/>
    </xf>
    <xf numFmtId="0" fontId="7" fillId="10" borderId="73" xfId="0" applyFont="1" applyFill="1" applyBorder="1" applyAlignment="1">
      <alignment horizontal="center" vertical="center" wrapText="1"/>
    </xf>
    <xf numFmtId="0" fontId="9" fillId="0" borderId="56" xfId="0" applyFont="1" applyBorder="1" applyAlignment="1">
      <alignment horizontal="center" vertical="center" wrapText="1"/>
    </xf>
    <xf numFmtId="0" fontId="9" fillId="0" borderId="59" xfId="0"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40" xfId="0" applyFont="1" applyBorder="1" applyAlignment="1">
      <alignment horizontal="center" vertical="center" wrapText="1"/>
    </xf>
    <xf numFmtId="0" fontId="3" fillId="0" borderId="5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2" xfId="0" applyFont="1" applyBorder="1" applyAlignment="1">
      <alignment horizontal="center" vertical="center" wrapText="1"/>
    </xf>
    <xf numFmtId="0" fontId="9" fillId="4" borderId="64"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14" fillId="14" borderId="24" xfId="0" applyFont="1" applyFill="1" applyBorder="1" applyAlignment="1">
      <alignment horizontal="center" vertical="center" wrapText="1"/>
    </xf>
    <xf numFmtId="0" fontId="10" fillId="6" borderId="64" xfId="0" applyFont="1" applyFill="1" applyBorder="1" applyAlignment="1">
      <alignment horizontal="center" vertical="center" wrapText="1"/>
    </xf>
    <xf numFmtId="0" fontId="10" fillId="6" borderId="56"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9" xfId="0" applyFont="1" applyBorder="1" applyAlignment="1">
      <alignment horizontal="center" vertical="center" wrapText="1"/>
    </xf>
    <xf numFmtId="0" fontId="3" fillId="4" borderId="23"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4" borderId="52"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4" borderId="5"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25" xfId="0" applyFont="1" applyBorder="1" applyAlignment="1">
      <alignment horizontal="center" vertical="center" wrapText="1"/>
    </xf>
    <xf numFmtId="0" fontId="9" fillId="4" borderId="52"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18" fillId="0" borderId="56" xfId="0" applyFont="1" applyBorder="1" applyAlignment="1">
      <alignment horizontal="center" vertical="center" wrapText="1"/>
    </xf>
    <xf numFmtId="0" fontId="9" fillId="4" borderId="51" xfId="0" applyFont="1" applyFill="1" applyBorder="1" applyAlignment="1">
      <alignment horizontal="center" vertical="center" wrapText="1"/>
    </xf>
    <xf numFmtId="0" fontId="3" fillId="0" borderId="35" xfId="0" applyFont="1" applyBorder="1" applyAlignment="1">
      <alignment horizontal="center" vertical="center"/>
    </xf>
    <xf numFmtId="0" fontId="9" fillId="4" borderId="67" xfId="0" applyFont="1" applyFill="1" applyBorder="1" applyAlignment="1">
      <alignment horizontal="center" vertical="center" wrapText="1"/>
    </xf>
    <xf numFmtId="0" fontId="3" fillId="0" borderId="56" xfId="0" applyFont="1" applyBorder="1" applyAlignment="1">
      <alignment horizontal="center" vertical="center"/>
    </xf>
    <xf numFmtId="0" fontId="3" fillId="0" borderId="59" xfId="0" applyFont="1" applyBorder="1" applyAlignment="1">
      <alignment horizontal="center" vertical="center"/>
    </xf>
    <xf numFmtId="0" fontId="17" fillId="0" borderId="64" xfId="0" applyFont="1" applyBorder="1" applyAlignment="1">
      <alignment horizontal="center" vertical="center" wrapText="1"/>
    </xf>
    <xf numFmtId="0" fontId="17" fillId="0" borderId="56" xfId="0" applyFont="1" applyBorder="1" applyAlignment="1">
      <alignment horizontal="center" vertical="center" wrapText="1"/>
    </xf>
    <xf numFmtId="0" fontId="7" fillId="10" borderId="26"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7" fillId="0" borderId="69" xfId="0" applyFont="1" applyBorder="1" applyAlignment="1">
      <alignment horizontal="center" vertical="center" wrapText="1"/>
    </xf>
    <xf numFmtId="0" fontId="9" fillId="4" borderId="69" xfId="0" applyFont="1" applyFill="1" applyBorder="1" applyAlignment="1">
      <alignment horizontal="center" vertical="center" wrapText="1"/>
    </xf>
    <xf numFmtId="0" fontId="7" fillId="13" borderId="51"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10" borderId="52"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7" fillId="13" borderId="64" xfId="0" applyFont="1" applyFill="1" applyBorder="1" applyAlignment="1">
      <alignment horizontal="center" vertical="center" wrapText="1"/>
    </xf>
    <xf numFmtId="0" fontId="7" fillId="13" borderId="56" xfId="0" applyFont="1" applyFill="1" applyBorder="1" applyAlignment="1">
      <alignment horizontal="center" vertical="center" wrapText="1"/>
    </xf>
    <xf numFmtId="0" fontId="14" fillId="14" borderId="53" xfId="0" applyFont="1" applyFill="1" applyBorder="1" applyAlignment="1">
      <alignment horizontal="center" vertical="center" wrapText="1"/>
    </xf>
    <xf numFmtId="0" fontId="3" fillId="0" borderId="64" xfId="0" applyFont="1" applyBorder="1" applyAlignment="1">
      <alignment horizontal="center" vertical="center"/>
    </xf>
    <xf numFmtId="0" fontId="10" fillId="6" borderId="69" xfId="0" applyFont="1" applyFill="1" applyBorder="1" applyAlignment="1">
      <alignment horizontal="center" vertical="center" wrapText="1"/>
    </xf>
    <xf numFmtId="0" fontId="3" fillId="0" borderId="37" xfId="0" applyFont="1" applyBorder="1" applyAlignment="1">
      <alignment horizontal="center" vertical="center" wrapText="1"/>
    </xf>
    <xf numFmtId="0" fontId="17" fillId="4" borderId="52"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73"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9" fillId="0" borderId="7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4" borderId="53" xfId="0" applyFont="1" applyFill="1" applyBorder="1" applyAlignment="1">
      <alignment horizontal="center" vertical="center" wrapText="1"/>
    </xf>
    <xf numFmtId="0" fontId="19" fillId="4" borderId="64"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3" fillId="0" borderId="8" xfId="0" applyFont="1" applyBorder="1" applyAlignment="1">
      <alignment horizontal="center" vertical="center"/>
    </xf>
    <xf numFmtId="0" fontId="17" fillId="0" borderId="55" xfId="0" applyFont="1" applyBorder="1" applyAlignment="1">
      <alignment horizontal="center" vertical="center" wrapText="1"/>
    </xf>
    <xf numFmtId="0" fontId="18" fillId="0" borderId="43" xfId="0" applyFont="1" applyBorder="1" applyAlignment="1">
      <alignment horizontal="center" vertical="center" wrapText="1"/>
    </xf>
    <xf numFmtId="0" fontId="9" fillId="0" borderId="43" xfId="0" applyFont="1" applyBorder="1" applyAlignment="1">
      <alignment horizontal="center" vertical="center"/>
    </xf>
    <xf numFmtId="0" fontId="9" fillId="4" borderId="9"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9" borderId="64" xfId="0" applyFont="1" applyFill="1" applyBorder="1" applyAlignment="1">
      <alignment horizontal="center" vertical="center" wrapText="1"/>
    </xf>
    <xf numFmtId="0" fontId="3" fillId="9" borderId="56" xfId="0" applyFont="1" applyFill="1" applyBorder="1" applyAlignment="1">
      <alignment horizontal="center" vertical="center" wrapText="1"/>
    </xf>
    <xf numFmtId="49" fontId="9" fillId="0" borderId="56" xfId="0" applyNumberFormat="1" applyFont="1" applyBorder="1" applyAlignment="1">
      <alignment horizontal="center" vertical="center" wrapText="1"/>
    </xf>
    <xf numFmtId="0" fontId="9" fillId="0" borderId="60" xfId="0" applyFont="1" applyBorder="1" applyAlignment="1">
      <alignment horizontal="center" vertical="center" wrapText="1"/>
    </xf>
    <xf numFmtId="0" fontId="9" fillId="0" borderId="64" xfId="0" applyFont="1" applyBorder="1" applyAlignment="1">
      <alignment horizontal="center" vertical="center" wrapText="1"/>
    </xf>
    <xf numFmtId="0" fontId="3" fillId="4" borderId="73" xfId="0" applyFont="1" applyFill="1" applyBorder="1" applyAlignment="1">
      <alignment horizontal="center" vertical="center" wrapText="1"/>
    </xf>
    <xf numFmtId="0" fontId="7" fillId="0" borderId="3" xfId="0" applyFont="1" applyBorder="1" applyAlignment="1">
      <alignment horizontal="center" vertical="center" wrapText="1"/>
    </xf>
    <xf numFmtId="0" fontId="9" fillId="4" borderId="61"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xf>
    <xf numFmtId="0" fontId="7" fillId="0" borderId="10" xfId="0" applyFont="1" applyBorder="1" applyAlignment="1">
      <alignment horizontal="center" vertical="center" wrapText="1"/>
    </xf>
    <xf numFmtId="0" fontId="9" fillId="0" borderId="36" xfId="0" applyFont="1" applyBorder="1" applyAlignment="1">
      <alignment horizontal="center" vertical="center" wrapText="1"/>
    </xf>
    <xf numFmtId="0" fontId="3" fillId="0" borderId="36" xfId="0" applyFont="1" applyBorder="1" applyAlignment="1">
      <alignment horizontal="center" vertical="center"/>
    </xf>
    <xf numFmtId="0" fontId="9" fillId="4" borderId="7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0" xfId="0" applyFont="1" applyBorder="1" applyAlignment="1">
      <alignment horizontal="center" vertical="center" wrapText="1"/>
    </xf>
    <xf numFmtId="0" fontId="9" fillId="0" borderId="22" xfId="0" applyFont="1" applyBorder="1" applyAlignment="1">
      <alignment horizontal="center" vertical="center" wrapText="1"/>
    </xf>
    <xf numFmtId="0" fontId="9" fillId="11" borderId="26" xfId="0" applyFont="1" applyFill="1" applyBorder="1" applyAlignment="1">
      <alignment horizontal="center" vertical="center" wrapText="1"/>
    </xf>
    <xf numFmtId="0" fontId="3" fillId="0" borderId="23" xfId="0" applyFont="1" applyBorder="1" applyAlignment="1">
      <alignment horizontal="center" vertical="center"/>
    </xf>
    <xf numFmtId="0" fontId="3" fillId="4" borderId="60"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8" borderId="56" xfId="0" applyFont="1" applyFill="1" applyBorder="1" applyAlignment="1">
      <alignment horizontal="center" vertical="center"/>
    </xf>
    <xf numFmtId="0" fontId="3" fillId="4" borderId="1" xfId="0" applyFont="1" applyFill="1" applyBorder="1" applyAlignment="1">
      <alignment horizontal="center" vertical="center"/>
    </xf>
    <xf numFmtId="0" fontId="16" fillId="15" borderId="1" xfId="0" applyFont="1" applyFill="1" applyBorder="1" applyAlignment="1">
      <alignment horizontal="center" vertical="center"/>
    </xf>
    <xf numFmtId="0" fontId="10" fillId="6" borderId="25"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0" fillId="6" borderId="52"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7" fillId="4" borderId="1" xfId="0" applyFont="1" applyFill="1" applyBorder="1" applyAlignment="1">
      <alignment horizontal="center" vertical="center"/>
    </xf>
    <xf numFmtId="0" fontId="25" fillId="7" borderId="18" xfId="0" applyFont="1" applyFill="1" applyBorder="1" applyAlignment="1">
      <alignment horizontal="center" vertical="center" wrapText="1"/>
    </xf>
    <xf numFmtId="0" fontId="25" fillId="7" borderId="37" xfId="0" applyFont="1" applyFill="1" applyBorder="1" applyAlignment="1">
      <alignment horizontal="center" vertical="center"/>
    </xf>
    <xf numFmtId="0" fontId="25" fillId="7" borderId="18"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25" fillId="4" borderId="26" xfId="0" applyFont="1" applyFill="1" applyBorder="1" applyAlignment="1">
      <alignment horizontal="center" vertical="center" wrapText="1"/>
    </xf>
    <xf numFmtId="0" fontId="25" fillId="7" borderId="35" xfId="0" applyFont="1" applyFill="1" applyBorder="1" applyAlignment="1">
      <alignment horizontal="center" vertical="center" wrapText="1"/>
    </xf>
    <xf numFmtId="0" fontId="25" fillId="7" borderId="26" xfId="0" applyFont="1" applyFill="1" applyBorder="1" applyAlignment="1">
      <alignment horizontal="center" vertical="center"/>
    </xf>
    <xf numFmtId="0" fontId="25" fillId="7" borderId="35" xfId="0" applyFont="1" applyFill="1" applyBorder="1" applyAlignment="1">
      <alignment horizontal="center" vertical="center"/>
    </xf>
    <xf numFmtId="0" fontId="29" fillId="4" borderId="68" xfId="0" applyFont="1" applyFill="1" applyBorder="1" applyAlignment="1">
      <alignment horizontal="center" vertical="center" wrapText="1"/>
    </xf>
    <xf numFmtId="0" fontId="28" fillId="12" borderId="72" xfId="0" applyFont="1" applyFill="1" applyBorder="1" applyAlignment="1">
      <alignment horizontal="center" vertical="center" wrapText="1"/>
    </xf>
    <xf numFmtId="0" fontId="26" fillId="9" borderId="44" xfId="0" applyFont="1" applyFill="1" applyBorder="1" applyAlignment="1">
      <alignment horizontal="center" vertical="center" wrapText="1"/>
    </xf>
    <xf numFmtId="0" fontId="26" fillId="0" borderId="0" xfId="0" applyFont="1"/>
    <xf numFmtId="9" fontId="3" fillId="4" borderId="73" xfId="0" applyNumberFormat="1" applyFont="1" applyFill="1" applyBorder="1" applyAlignment="1">
      <alignment horizontal="center" vertical="center" wrapText="1"/>
    </xf>
    <xf numFmtId="9" fontId="3" fillId="4" borderId="59" xfId="0" applyNumberFormat="1" applyFont="1" applyFill="1" applyBorder="1" applyAlignment="1">
      <alignment horizontal="center" vertical="center" wrapText="1"/>
    </xf>
    <xf numFmtId="9" fontId="3" fillId="4" borderId="25" xfId="0" applyNumberFormat="1" applyFont="1" applyFill="1" applyBorder="1" applyAlignment="1">
      <alignment horizontal="center" vertical="center" wrapText="1"/>
    </xf>
    <xf numFmtId="0" fontId="7" fillId="4" borderId="56" xfId="0" applyFont="1" applyFill="1" applyBorder="1" applyAlignment="1">
      <alignment horizontal="center" vertical="center" wrapText="1"/>
    </xf>
    <xf numFmtId="9" fontId="3" fillId="4" borderId="7" xfId="0" applyNumberFormat="1" applyFont="1" applyFill="1" applyBorder="1" applyAlignment="1">
      <alignment horizontal="center" vertical="center" wrapText="1"/>
    </xf>
    <xf numFmtId="0" fontId="3" fillId="0" borderId="0" xfId="0" applyFont="1" applyAlignment="1">
      <alignment vertical="center"/>
    </xf>
    <xf numFmtId="0" fontId="9" fillId="7" borderId="64" xfId="0" applyFont="1" applyFill="1" applyBorder="1" applyAlignment="1">
      <alignment horizontal="center" vertical="center" wrapText="1"/>
    </xf>
    <xf numFmtId="0" fontId="9" fillId="7" borderId="56" xfId="0" applyFont="1" applyFill="1" applyBorder="1" applyAlignment="1">
      <alignment horizontal="center" vertical="center" wrapText="1"/>
    </xf>
    <xf numFmtId="9" fontId="9" fillId="7" borderId="73" xfId="0" applyNumberFormat="1"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3"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19" fillId="4" borderId="55" xfId="0" applyFont="1" applyFill="1" applyBorder="1" applyAlignment="1">
      <alignment horizontal="center" vertical="center" wrapText="1"/>
    </xf>
    <xf numFmtId="0" fontId="2" fillId="3" borderId="0" xfId="0" applyFont="1" applyFill="1" applyAlignment="1">
      <alignment vertical="center"/>
    </xf>
    <xf numFmtId="0" fontId="24" fillId="14" borderId="23" xfId="0" applyFont="1" applyFill="1" applyBorder="1" applyAlignment="1">
      <alignment vertical="center" wrapText="1"/>
    </xf>
    <xf numFmtId="0" fontId="24" fillId="14" borderId="25" xfId="0" applyFont="1" applyFill="1" applyBorder="1" applyAlignment="1">
      <alignment vertical="center" wrapText="1"/>
    </xf>
    <xf numFmtId="0" fontId="24" fillId="14" borderId="11" xfId="0" applyFont="1" applyFill="1" applyBorder="1" applyAlignment="1">
      <alignment vertical="center" wrapText="1"/>
    </xf>
    <xf numFmtId="0" fontId="24" fillId="14" borderId="4" xfId="0" applyFont="1" applyFill="1" applyBorder="1" applyAlignment="1">
      <alignment vertical="center" wrapText="1"/>
    </xf>
    <xf numFmtId="0" fontId="24" fillId="14" borderId="9" xfId="0" applyFont="1" applyFill="1" applyBorder="1" applyAlignment="1">
      <alignment vertical="center" wrapText="1"/>
    </xf>
    <xf numFmtId="0" fontId="23" fillId="6" borderId="23" xfId="0" applyFont="1" applyFill="1" applyBorder="1" applyAlignment="1">
      <alignment vertical="center" wrapText="1"/>
    </xf>
    <xf numFmtId="0" fontId="23" fillId="6" borderId="52" xfId="0" applyFont="1" applyFill="1" applyBorder="1" applyAlignment="1">
      <alignment vertical="center" wrapText="1"/>
    </xf>
    <xf numFmtId="0" fontId="23" fillId="6" borderId="24" xfId="0" applyFont="1" applyFill="1" applyBorder="1" applyAlignment="1">
      <alignment vertical="center" wrapText="1"/>
    </xf>
    <xf numFmtId="0" fontId="23" fillId="6" borderId="25" xfId="0" applyFont="1" applyFill="1" applyBorder="1" applyAlignment="1">
      <alignment vertical="center" wrapText="1"/>
    </xf>
    <xf numFmtId="0" fontId="23" fillId="6" borderId="53" xfId="0" applyFont="1" applyFill="1" applyBorder="1" applyAlignment="1">
      <alignment vertical="center" wrapText="1"/>
    </xf>
    <xf numFmtId="0" fontId="24" fillId="14" borderId="21" xfId="0" applyFont="1" applyFill="1" applyBorder="1" applyAlignment="1">
      <alignment vertical="center" wrapText="1"/>
    </xf>
    <xf numFmtId="0" fontId="24" fillId="14" borderId="18" xfId="0" applyFont="1" applyFill="1" applyBorder="1" applyAlignment="1">
      <alignment vertical="center" wrapText="1"/>
    </xf>
    <xf numFmtId="0" fontId="7" fillId="4" borderId="1" xfId="0" applyFont="1" applyFill="1" applyBorder="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vertical="center"/>
    </xf>
    <xf numFmtId="0" fontId="26" fillId="0" borderId="1" xfId="0" applyFont="1" applyBorder="1" applyAlignment="1">
      <alignment vertical="center" wrapText="1"/>
    </xf>
    <xf numFmtId="0" fontId="5" fillId="0" borderId="1" xfId="0" applyFont="1" applyBorder="1" applyAlignment="1">
      <alignment vertical="center" wrapText="1"/>
    </xf>
    <xf numFmtId="9" fontId="3" fillId="4" borderId="1" xfId="0" applyNumberFormat="1" applyFont="1" applyFill="1" applyBorder="1" applyAlignment="1">
      <alignment vertical="center" wrapText="1"/>
    </xf>
    <xf numFmtId="0" fontId="16" fillId="15" borderId="1" xfId="0" applyFont="1" applyFill="1" applyBorder="1" applyAlignment="1">
      <alignment vertical="center"/>
    </xf>
    <xf numFmtId="0" fontId="0" fillId="4" borderId="0" xfId="0" applyFill="1"/>
    <xf numFmtId="0" fontId="12" fillId="4" borderId="64" xfId="0" applyFont="1" applyFill="1" applyBorder="1" applyAlignment="1">
      <alignment horizontal="center" vertical="center" wrapText="1"/>
    </xf>
    <xf numFmtId="0" fontId="31" fillId="10" borderId="23" xfId="0" applyFont="1" applyFill="1" applyBorder="1" applyAlignment="1">
      <alignment horizontal="center" vertical="center" wrapText="1"/>
    </xf>
    <xf numFmtId="0" fontId="31" fillId="0" borderId="54"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64" xfId="0" applyFont="1" applyBorder="1" applyAlignment="1">
      <alignment horizontal="center" vertical="center" wrapText="1"/>
    </xf>
    <xf numFmtId="0" fontId="3" fillId="0" borderId="52" xfId="0" applyFont="1" applyBorder="1" applyAlignment="1">
      <alignment horizontal="center" vertical="center"/>
    </xf>
    <xf numFmtId="0" fontId="17" fillId="0" borderId="23" xfId="0" applyFont="1" applyBorder="1" applyAlignment="1">
      <alignment horizontal="center" vertical="center" wrapText="1"/>
    </xf>
    <xf numFmtId="0" fontId="17" fillId="0" borderId="52" xfId="0" applyFont="1" applyBorder="1" applyAlignment="1">
      <alignment horizontal="center" vertical="center" wrapText="1"/>
    </xf>
    <xf numFmtId="0" fontId="18" fillId="0" borderId="52" xfId="0" applyFont="1" applyBorder="1" applyAlignment="1">
      <alignment horizontal="center" vertical="center" wrapText="1"/>
    </xf>
    <xf numFmtId="0" fontId="9" fillId="0" borderId="52" xfId="0" applyFont="1" applyBorder="1" applyAlignment="1">
      <alignment horizontal="center" vertical="center"/>
    </xf>
    <xf numFmtId="0" fontId="27" fillId="4" borderId="1" xfId="0" applyFont="1" applyFill="1" applyBorder="1" applyAlignment="1">
      <alignment horizontal="center" vertical="center"/>
    </xf>
    <xf numFmtId="0" fontId="9" fillId="4" borderId="1" xfId="0" applyFont="1" applyFill="1" applyBorder="1" applyAlignment="1">
      <alignment vertical="center" wrapText="1"/>
    </xf>
    <xf numFmtId="0" fontId="7" fillId="4" borderId="8" xfId="0" applyFont="1" applyFill="1" applyBorder="1" applyAlignment="1">
      <alignment horizontal="center" vertical="center" wrapText="1"/>
    </xf>
    <xf numFmtId="0" fontId="11" fillId="0" borderId="62" xfId="0" applyFont="1" applyBorder="1" applyAlignment="1">
      <alignment horizontal="center" vertical="center" wrapText="1"/>
    </xf>
    <xf numFmtId="0" fontId="11" fillId="0" borderId="53" xfId="0" applyFont="1" applyBorder="1" applyAlignment="1">
      <alignment horizontal="center" vertical="center" wrapText="1"/>
    </xf>
    <xf numFmtId="0" fontId="7" fillId="0" borderId="52" xfId="0" applyFont="1" applyBorder="1" applyAlignment="1">
      <alignment horizontal="center" vertical="center"/>
    </xf>
    <xf numFmtId="0" fontId="16" fillId="4" borderId="1" xfId="0" applyFont="1" applyFill="1" applyBorder="1" applyAlignment="1">
      <alignment vertical="center" wrapText="1"/>
    </xf>
    <xf numFmtId="0" fontId="0" fillId="4" borderId="0" xfId="0" applyFill="1" applyAlignment="1">
      <alignment horizontal="center"/>
    </xf>
    <xf numFmtId="0" fontId="9" fillId="4" borderId="1" xfId="0" applyFont="1" applyFill="1" applyBorder="1" applyAlignment="1">
      <alignment horizontal="center" vertical="center"/>
    </xf>
    <xf numFmtId="0" fontId="6" fillId="0" borderId="0" xfId="3" quotePrefix="1"/>
    <xf numFmtId="0" fontId="31" fillId="4" borderId="18" xfId="0" applyFont="1" applyFill="1" applyBorder="1" applyAlignment="1">
      <alignment horizontal="center" vertical="center" wrapText="1"/>
    </xf>
    <xf numFmtId="0" fontId="3" fillId="0" borderId="55" xfId="0" applyFont="1" applyBorder="1" applyAlignment="1">
      <alignment horizontal="center" vertical="center" wrapText="1"/>
    </xf>
    <xf numFmtId="0" fontId="5" fillId="11" borderId="15" xfId="0" applyFont="1" applyFill="1" applyBorder="1" applyAlignment="1">
      <alignment horizontal="center" vertical="center"/>
    </xf>
    <xf numFmtId="0" fontId="5" fillId="4" borderId="47" xfId="0" applyFont="1" applyFill="1" applyBorder="1" applyAlignment="1">
      <alignment horizontal="center" vertical="center"/>
    </xf>
    <xf numFmtId="0" fontId="3" fillId="0" borderId="30" xfId="0" applyFont="1" applyBorder="1" applyAlignment="1">
      <alignment horizontal="center" vertical="center" wrapText="1"/>
    </xf>
    <xf numFmtId="9" fontId="3" fillId="0" borderId="29" xfId="0" applyNumberFormat="1" applyFont="1" applyBorder="1" applyAlignment="1">
      <alignment horizontal="center" vertical="center" wrapText="1"/>
    </xf>
    <xf numFmtId="9" fontId="7" fillId="0" borderId="73" xfId="0" applyNumberFormat="1" applyFont="1" applyBorder="1" applyAlignment="1">
      <alignment horizontal="center" vertical="center" wrapText="1"/>
    </xf>
    <xf numFmtId="9" fontId="3" fillId="0" borderId="7" xfId="0" applyNumberFormat="1" applyFont="1" applyBorder="1" applyAlignment="1">
      <alignment horizontal="center" vertical="center" wrapText="1"/>
    </xf>
    <xf numFmtId="9" fontId="9" fillId="0" borderId="24" xfId="0" applyNumberFormat="1" applyFont="1" applyBorder="1" applyAlignment="1">
      <alignment horizontal="center" vertical="center" wrapText="1"/>
    </xf>
    <xf numFmtId="0" fontId="17" fillId="0" borderId="8" xfId="0" applyFont="1" applyBorder="1" applyAlignment="1">
      <alignment horizontal="center" vertical="center" wrapText="1"/>
    </xf>
    <xf numFmtId="9" fontId="3" fillId="4" borderId="30" xfId="0" applyNumberFormat="1" applyFont="1" applyFill="1" applyBorder="1" applyAlignment="1">
      <alignment horizontal="center" vertical="center" wrapText="1"/>
    </xf>
    <xf numFmtId="9" fontId="3" fillId="4" borderId="66" xfId="0" applyNumberFormat="1" applyFont="1" applyFill="1" applyBorder="1" applyAlignment="1">
      <alignment horizontal="center" vertical="center" wrapText="1"/>
    </xf>
    <xf numFmtId="9" fontId="3" fillId="4" borderId="74" xfId="0" applyNumberFormat="1" applyFont="1" applyFill="1" applyBorder="1" applyAlignment="1">
      <alignment horizontal="center" vertical="center" wrapText="1"/>
    </xf>
    <xf numFmtId="9" fontId="3" fillId="4" borderId="70" xfId="0" applyNumberFormat="1" applyFont="1" applyFill="1" applyBorder="1" applyAlignment="1">
      <alignment horizontal="center" vertical="center" wrapText="1"/>
    </xf>
    <xf numFmtId="9" fontId="7" fillId="10" borderId="24" xfId="0" applyNumberFormat="1" applyFont="1" applyFill="1" applyBorder="1" applyAlignment="1">
      <alignment horizontal="center" vertical="center" wrapText="1"/>
    </xf>
    <xf numFmtId="9" fontId="7" fillId="10" borderId="25" xfId="0" applyNumberFormat="1" applyFont="1" applyFill="1" applyBorder="1" applyAlignment="1">
      <alignment horizontal="center" vertical="center" wrapText="1"/>
    </xf>
    <xf numFmtId="9" fontId="7" fillId="10" borderId="7" xfId="0" applyNumberFormat="1" applyFont="1" applyFill="1" applyBorder="1" applyAlignment="1">
      <alignment horizontal="center" vertical="center" wrapText="1"/>
    </xf>
    <xf numFmtId="9" fontId="7" fillId="10" borderId="40" xfId="0" applyNumberFormat="1" applyFont="1" applyFill="1" applyBorder="1" applyAlignment="1">
      <alignment horizontal="center" vertical="center" wrapText="1"/>
    </xf>
    <xf numFmtId="9" fontId="7" fillId="10" borderId="59" xfId="0" applyNumberFormat="1" applyFont="1" applyFill="1" applyBorder="1" applyAlignment="1">
      <alignment horizontal="center" vertical="center" wrapText="1"/>
    </xf>
    <xf numFmtId="9" fontId="7" fillId="10" borderId="73" xfId="0" applyNumberFormat="1" applyFont="1" applyFill="1" applyBorder="1" applyAlignment="1">
      <alignment horizontal="center" vertical="center" wrapText="1"/>
    </xf>
    <xf numFmtId="9" fontId="3" fillId="4" borderId="0" xfId="0" applyNumberFormat="1" applyFont="1" applyFill="1" applyAlignment="1">
      <alignment horizontal="center" vertical="center" wrapText="1"/>
    </xf>
    <xf numFmtId="9" fontId="16" fillId="8" borderId="79" xfId="0" applyNumberFormat="1" applyFont="1" applyFill="1" applyBorder="1" applyAlignment="1">
      <alignment horizontal="center" vertical="center"/>
    </xf>
    <xf numFmtId="9" fontId="16" fillId="8" borderId="15" xfId="0" applyNumberFormat="1" applyFont="1" applyFill="1" applyBorder="1" applyAlignment="1">
      <alignment horizontal="center" vertical="center"/>
    </xf>
    <xf numFmtId="9" fontId="16" fillId="8" borderId="51" xfId="0" applyNumberFormat="1" applyFont="1" applyFill="1" applyBorder="1" applyAlignment="1">
      <alignment horizontal="center" vertical="center"/>
    </xf>
    <xf numFmtId="9" fontId="16" fillId="8" borderId="59" xfId="0" applyNumberFormat="1" applyFont="1" applyFill="1" applyBorder="1" applyAlignment="1">
      <alignment horizontal="center" vertical="center"/>
    </xf>
    <xf numFmtId="9" fontId="3" fillId="0" borderId="39" xfId="0" applyNumberFormat="1" applyFont="1" applyBorder="1" applyAlignment="1">
      <alignment horizontal="center" vertical="center" wrapText="1"/>
    </xf>
    <xf numFmtId="9" fontId="3" fillId="0" borderId="40" xfId="0" applyNumberFormat="1" applyFont="1" applyBorder="1" applyAlignment="1">
      <alignment horizontal="center" vertical="center" wrapText="1"/>
    </xf>
    <xf numFmtId="9" fontId="3" fillId="0" borderId="35" xfId="0" applyNumberFormat="1" applyFont="1" applyBorder="1" applyAlignment="1">
      <alignment horizontal="center" vertical="center" wrapText="1"/>
    </xf>
    <xf numFmtId="9" fontId="3" fillId="0" borderId="59" xfId="0" applyNumberFormat="1" applyFont="1" applyBorder="1" applyAlignment="1">
      <alignment horizontal="center" vertical="center" wrapText="1"/>
    </xf>
    <xf numFmtId="9" fontId="3" fillId="0" borderId="73" xfId="0" applyNumberFormat="1" applyFont="1" applyBorder="1" applyAlignment="1">
      <alignment horizontal="center" vertical="center" wrapText="1"/>
    </xf>
    <xf numFmtId="9" fontId="9" fillId="0" borderId="59" xfId="0" applyNumberFormat="1" applyFont="1" applyBorder="1" applyAlignment="1">
      <alignment horizontal="center" vertical="center" wrapText="1"/>
    </xf>
    <xf numFmtId="9" fontId="9" fillId="0" borderId="42" xfId="0" applyNumberFormat="1" applyFont="1" applyBorder="1" applyAlignment="1">
      <alignment horizontal="center" vertical="center" wrapText="1"/>
    </xf>
    <xf numFmtId="9" fontId="9" fillId="0" borderId="40"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73" xfId="0" applyNumberFormat="1" applyFont="1" applyBorder="1" applyAlignment="1">
      <alignment horizontal="center" vertical="center" wrapText="1"/>
    </xf>
    <xf numFmtId="9" fontId="9" fillId="0" borderId="2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4" borderId="15" xfId="0" applyFont="1" applyFill="1" applyBorder="1" applyAlignment="1">
      <alignment horizontal="center" vertical="center" wrapText="1"/>
    </xf>
    <xf numFmtId="0" fontId="12" fillId="4" borderId="15" xfId="0" applyFont="1" applyFill="1" applyBorder="1" applyAlignment="1">
      <alignment horizontal="center" vertical="center"/>
    </xf>
    <xf numFmtId="0" fontId="12" fillId="11" borderId="15" xfId="0" applyFont="1" applyFill="1" applyBorder="1" applyAlignment="1">
      <alignment horizontal="center" vertical="center"/>
    </xf>
    <xf numFmtId="0" fontId="9" fillId="4"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5" xfId="0" applyFont="1" applyBorder="1"/>
    <xf numFmtId="9" fontId="9" fillId="0" borderId="15" xfId="0" applyNumberFormat="1" applyFont="1" applyBorder="1" applyAlignment="1">
      <alignment horizontal="center" vertical="center" wrapText="1"/>
    </xf>
    <xf numFmtId="9" fontId="9" fillId="0" borderId="60"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30" fillId="0" borderId="0" xfId="0" applyFont="1"/>
    <xf numFmtId="9" fontId="9" fillId="0" borderId="22" xfId="0" applyNumberFormat="1" applyFont="1" applyBorder="1" applyAlignment="1">
      <alignment horizontal="center" vertical="center" wrapText="1"/>
    </xf>
    <xf numFmtId="9" fontId="9" fillId="0" borderId="37" xfId="0" applyNumberFormat="1" applyFont="1" applyBorder="1" applyAlignment="1">
      <alignment horizontal="center" vertical="center" wrapText="1"/>
    </xf>
    <xf numFmtId="9" fontId="9" fillId="4" borderId="25" xfId="0" applyNumberFormat="1" applyFont="1" applyFill="1" applyBorder="1" applyAlignment="1">
      <alignment horizontal="center" vertical="center" wrapText="1"/>
    </xf>
    <xf numFmtId="9" fontId="3" fillId="0" borderId="59" xfId="0" applyNumberFormat="1" applyFont="1" applyBorder="1" applyAlignment="1">
      <alignment horizontal="center" vertical="center"/>
    </xf>
    <xf numFmtId="9" fontId="3" fillId="0" borderId="7" xfId="0" applyNumberFormat="1" applyFont="1" applyBorder="1" applyAlignment="1">
      <alignment horizontal="center" vertical="center"/>
    </xf>
    <xf numFmtId="9" fontId="3" fillId="0" borderId="40" xfId="0" applyNumberFormat="1" applyFont="1" applyBorder="1" applyAlignment="1">
      <alignment horizontal="center" vertical="center"/>
    </xf>
    <xf numFmtId="9" fontId="3" fillId="0" borderId="25" xfId="0" applyNumberFormat="1" applyFont="1" applyBorder="1" applyAlignment="1">
      <alignment horizontal="center" vertical="center"/>
    </xf>
    <xf numFmtId="9" fontId="3" fillId="0" borderId="24" xfId="0" applyNumberFormat="1" applyFont="1" applyBorder="1" applyAlignment="1">
      <alignment horizontal="center" vertical="center"/>
    </xf>
    <xf numFmtId="9" fontId="3" fillId="4" borderId="1" xfId="0" applyNumberFormat="1"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5" xfId="0" applyFont="1" applyBorder="1" applyAlignment="1">
      <alignment horizontal="center" vertical="center"/>
    </xf>
    <xf numFmtId="0" fontId="12" fillId="0" borderId="80" xfId="0" applyFont="1" applyBorder="1" applyAlignment="1">
      <alignment horizontal="center" vertical="center" wrapText="1"/>
    </xf>
    <xf numFmtId="0" fontId="12" fillId="0" borderId="80" xfId="0" applyFont="1" applyBorder="1" applyAlignment="1">
      <alignment horizontal="center" vertical="center"/>
    </xf>
    <xf numFmtId="0" fontId="3" fillId="0" borderId="80" xfId="0" applyFont="1" applyBorder="1" applyAlignment="1">
      <alignment horizontal="center" vertical="center" wrapText="1"/>
    </xf>
    <xf numFmtId="0" fontId="3" fillId="0" borderId="80" xfId="0" applyFont="1" applyBorder="1" applyAlignment="1">
      <alignment horizontal="center" vertical="center"/>
    </xf>
    <xf numFmtId="9" fontId="3" fillId="0" borderId="80" xfId="0" applyNumberFormat="1" applyFont="1" applyBorder="1" applyAlignment="1">
      <alignment horizontal="center" vertical="center"/>
    </xf>
    <xf numFmtId="0" fontId="17" fillId="0" borderId="80" xfId="0" applyFont="1" applyBorder="1" applyAlignment="1">
      <alignment horizontal="center" vertical="center" wrapText="1"/>
    </xf>
    <xf numFmtId="0" fontId="18" fillId="0" borderId="80" xfId="0" applyFont="1" applyBorder="1" applyAlignment="1">
      <alignment horizontal="center" vertical="center" wrapText="1"/>
    </xf>
    <xf numFmtId="0" fontId="9" fillId="0" borderId="80" xfId="0" applyFont="1" applyBorder="1" applyAlignment="1">
      <alignment horizontal="center" vertical="center"/>
    </xf>
    <xf numFmtId="0" fontId="9" fillId="0" borderId="80" xfId="0" applyFont="1" applyBorder="1" applyAlignment="1">
      <alignment horizontal="center" vertical="center" wrapText="1"/>
    </xf>
    <xf numFmtId="0" fontId="5" fillId="0" borderId="79" xfId="0" applyFont="1" applyBorder="1" applyAlignment="1">
      <alignment horizontal="center" vertical="center"/>
    </xf>
    <xf numFmtId="0" fontId="9" fillId="4" borderId="29" xfId="0" applyFont="1" applyFill="1" applyBorder="1" applyAlignment="1">
      <alignment horizontal="center" vertical="center" wrapText="1"/>
    </xf>
    <xf numFmtId="0" fontId="9" fillId="0" borderId="69" xfId="0" applyFont="1" applyBorder="1" applyAlignment="1">
      <alignment horizontal="center" vertical="center" wrapText="1"/>
    </xf>
    <xf numFmtId="0" fontId="9" fillId="4" borderId="10" xfId="0" applyFont="1" applyFill="1" applyBorder="1" applyAlignment="1">
      <alignment horizontal="center" vertical="center" wrapText="1"/>
    </xf>
    <xf numFmtId="9" fontId="9" fillId="0" borderId="0" xfId="0" applyNumberFormat="1" applyFont="1" applyAlignment="1">
      <alignment horizontal="center" vertical="center" wrapText="1"/>
    </xf>
    <xf numFmtId="0" fontId="7" fillId="0" borderId="15" xfId="0" applyFont="1" applyBorder="1" applyAlignment="1">
      <alignment horizontal="center" vertical="center"/>
    </xf>
    <xf numFmtId="0" fontId="17" fillId="0" borderId="84" xfId="0" applyFont="1" applyBorder="1" applyAlignment="1">
      <alignment horizontal="center" vertical="center" wrapText="1"/>
    </xf>
    <xf numFmtId="9" fontId="3" fillId="0" borderId="85" xfId="0" applyNumberFormat="1" applyFont="1" applyBorder="1" applyAlignment="1">
      <alignment horizontal="center" vertical="center"/>
    </xf>
    <xf numFmtId="0" fontId="9" fillId="4" borderId="34" xfId="0" applyFont="1" applyFill="1" applyBorder="1" applyAlignment="1">
      <alignment horizontal="center" vertical="center" wrapText="1"/>
    </xf>
    <xf numFmtId="9" fontId="9" fillId="4" borderId="34" xfId="0" applyNumberFormat="1" applyFont="1" applyFill="1" applyBorder="1" applyAlignment="1">
      <alignment horizontal="center" vertical="center" wrapText="1"/>
    </xf>
    <xf numFmtId="0" fontId="15" fillId="5" borderId="86" xfId="0" applyFont="1" applyFill="1" applyBorder="1" applyAlignment="1">
      <alignment horizontal="center" vertical="center" wrapText="1"/>
    </xf>
    <xf numFmtId="0" fontId="9" fillId="5" borderId="15" xfId="0" applyFont="1" applyFill="1" applyBorder="1" applyAlignment="1">
      <alignment horizontal="center" vertical="center" wrapText="1"/>
    </xf>
    <xf numFmtId="9" fontId="9" fillId="5" borderId="15" xfId="0" applyNumberFormat="1" applyFont="1" applyFill="1" applyBorder="1" applyAlignment="1">
      <alignment horizontal="center" vertical="center" wrapText="1"/>
    </xf>
    <xf numFmtId="0" fontId="3" fillId="5" borderId="87"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3" fillId="0" borderId="43" xfId="0" applyFont="1" applyBorder="1" applyAlignment="1">
      <alignment horizontal="center" vertical="center"/>
    </xf>
    <xf numFmtId="0" fontId="3" fillId="0" borderId="60" xfId="0" applyFont="1" applyBorder="1" applyAlignment="1">
      <alignment horizontal="center" vertical="center"/>
    </xf>
    <xf numFmtId="0" fontId="3" fillId="0" borderId="85" xfId="0" applyFont="1" applyBorder="1" applyAlignment="1">
      <alignment horizontal="center" vertical="center" wrapText="1"/>
    </xf>
    <xf numFmtId="9" fontId="3" fillId="0" borderId="5"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3" fillId="0" borderId="37"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0" fontId="12" fillId="0" borderId="26" xfId="0" applyFont="1" applyBorder="1" applyAlignment="1">
      <alignment horizontal="center" vertical="center"/>
    </xf>
    <xf numFmtId="0" fontId="12" fillId="11" borderId="21" xfId="0" applyFont="1" applyFill="1" applyBorder="1" applyAlignment="1">
      <alignment horizontal="center" vertical="center"/>
    </xf>
    <xf numFmtId="0" fontId="3" fillId="0" borderId="38" xfId="0" applyFont="1" applyBorder="1"/>
    <xf numFmtId="0" fontId="12" fillId="3" borderId="31" xfId="0" applyFont="1" applyFill="1" applyBorder="1" applyAlignment="1">
      <alignment horizontal="center" vertical="center" wrapText="1"/>
    </xf>
    <xf numFmtId="0" fontId="13" fillId="14" borderId="29" xfId="0" applyFont="1" applyFill="1" applyBorder="1" applyAlignment="1">
      <alignment horizontal="center" vertical="center" wrapText="1"/>
    </xf>
    <xf numFmtId="0" fontId="20" fillId="14" borderId="29" xfId="0" applyFont="1" applyFill="1" applyBorder="1" applyAlignment="1">
      <alignment vertical="center" wrapText="1"/>
    </xf>
    <xf numFmtId="0" fontId="5" fillId="11" borderId="45" xfId="0" applyFont="1" applyFill="1" applyBorder="1" applyAlignment="1">
      <alignment horizontal="center" vertical="center"/>
    </xf>
    <xf numFmtId="0" fontId="5" fillId="5" borderId="0" xfId="0" applyFont="1" applyFill="1" applyAlignment="1">
      <alignment horizontal="center" vertical="center"/>
    </xf>
    <xf numFmtId="0" fontId="5" fillId="5" borderId="51" xfId="0" applyFont="1" applyFill="1" applyBorder="1" applyAlignment="1">
      <alignment horizontal="center" vertical="center"/>
    </xf>
    <xf numFmtId="0" fontId="20" fillId="2" borderId="26"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3" fillId="14" borderId="2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3" fillId="14" borderId="37" xfId="0" applyFont="1" applyFill="1" applyBorder="1" applyAlignment="1">
      <alignment horizontal="center" vertical="center" wrapText="1"/>
    </xf>
    <xf numFmtId="0" fontId="13" fillId="14" borderId="36" xfId="0" applyFont="1" applyFill="1" applyBorder="1" applyAlignment="1">
      <alignment horizontal="center" vertical="center" wrapText="1"/>
    </xf>
    <xf numFmtId="0" fontId="13" fillId="14" borderId="27" xfId="0" applyFont="1" applyFill="1" applyBorder="1" applyAlignment="1">
      <alignment horizontal="center" vertical="center" wrapText="1"/>
    </xf>
    <xf numFmtId="0" fontId="13" fillId="14" borderId="28"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36" xfId="0" applyFont="1" applyFill="1" applyBorder="1" applyAlignment="1">
      <alignment horizontal="center" vertical="center"/>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13" fillId="6" borderId="21"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51"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14" borderId="38"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57" xfId="0" applyFont="1" applyFill="1" applyBorder="1" applyAlignment="1">
      <alignment horizontal="center" vertical="center" wrapText="1"/>
    </xf>
    <xf numFmtId="0" fontId="13" fillId="14" borderId="65" xfId="0" applyFont="1" applyFill="1" applyBorder="1" applyAlignment="1">
      <alignment horizontal="center" vertical="center" wrapText="1"/>
    </xf>
    <xf numFmtId="0" fontId="13" fillId="6" borderId="21"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26" xfId="0" applyFont="1" applyFill="1" applyBorder="1" applyAlignment="1">
      <alignment horizontal="center" vertical="center"/>
    </xf>
    <xf numFmtId="0" fontId="13" fillId="6" borderId="0" xfId="0" applyFont="1" applyFill="1" applyAlignment="1">
      <alignment horizontal="center" vertical="center"/>
    </xf>
    <xf numFmtId="0" fontId="13" fillId="6" borderId="51" xfId="0" applyFont="1" applyFill="1" applyBorder="1" applyAlignment="1">
      <alignment horizontal="center" vertical="center"/>
    </xf>
    <xf numFmtId="0" fontId="22" fillId="6" borderId="21" xfId="0" applyFont="1" applyFill="1" applyBorder="1" applyAlignment="1">
      <alignment horizontal="center" vertical="center" wrapText="1"/>
    </xf>
    <xf numFmtId="0" fontId="22" fillId="6" borderId="3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14" borderId="21" xfId="0" applyFont="1" applyFill="1" applyBorder="1" applyAlignment="1">
      <alignment horizontal="center" vertical="center" wrapText="1"/>
    </xf>
    <xf numFmtId="0" fontId="13" fillId="14" borderId="26" xfId="0" applyFont="1" applyFill="1" applyBorder="1" applyAlignment="1">
      <alignment horizontal="center" vertical="center" wrapText="1"/>
    </xf>
    <xf numFmtId="0" fontId="13" fillId="14" borderId="19" xfId="0" applyFont="1" applyFill="1" applyBorder="1" applyAlignment="1">
      <alignment horizontal="center" vertical="center" wrapText="1"/>
    </xf>
    <xf numFmtId="0" fontId="13" fillId="14" borderId="5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13" fillId="14" borderId="2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3" fillId="11" borderId="41" xfId="0" applyFont="1" applyFill="1" applyBorder="1" applyAlignment="1">
      <alignment horizontal="center" vertical="center" wrapText="1"/>
    </xf>
    <xf numFmtId="0" fontId="3" fillId="11" borderId="44"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8" fillId="3" borderId="3" xfId="0" applyFont="1" applyFill="1" applyBorder="1" applyAlignment="1">
      <alignment horizontal="center"/>
    </xf>
    <xf numFmtId="0" fontId="8" fillId="3" borderId="6" xfId="0" applyFont="1" applyFill="1" applyBorder="1" applyAlignment="1">
      <alignment horizontal="center"/>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2" xfId="0" applyFont="1" applyFill="1" applyBorder="1" applyAlignment="1">
      <alignment horizontal="center" vertic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13" fillId="14" borderId="27" xfId="0" applyFont="1" applyFill="1" applyBorder="1" applyAlignment="1">
      <alignment vertical="center" wrapText="1"/>
    </xf>
    <xf numFmtId="0" fontId="13" fillId="14" borderId="28" xfId="0" applyFont="1" applyFill="1" applyBorder="1" applyAlignment="1">
      <alignment vertical="center" wrapText="1"/>
    </xf>
    <xf numFmtId="0" fontId="13" fillId="14" borderId="57" xfId="0" applyFont="1" applyFill="1" applyBorder="1" applyAlignment="1">
      <alignment vertical="center" wrapText="1"/>
    </xf>
    <xf numFmtId="0" fontId="13" fillId="14" borderId="65" xfId="0" applyFont="1" applyFill="1" applyBorder="1" applyAlignment="1">
      <alignment vertical="center" wrapText="1"/>
    </xf>
    <xf numFmtId="0" fontId="13" fillId="6" borderId="21" xfId="0" applyFont="1" applyFill="1" applyBorder="1" applyAlignment="1">
      <alignment vertical="center"/>
    </xf>
    <xf numFmtId="0" fontId="13" fillId="6" borderId="38" xfId="0" applyFont="1" applyFill="1" applyBorder="1" applyAlignment="1">
      <alignment vertical="center"/>
    </xf>
    <xf numFmtId="0" fontId="13" fillId="6" borderId="19" xfId="0" applyFont="1" applyFill="1" applyBorder="1" applyAlignment="1">
      <alignment vertical="center"/>
    </xf>
    <xf numFmtId="0" fontId="13" fillId="6" borderId="26" xfId="0" applyFont="1" applyFill="1" applyBorder="1" applyAlignment="1">
      <alignment vertical="center"/>
    </xf>
    <xf numFmtId="0" fontId="13" fillId="6" borderId="0" xfId="0" applyFont="1" applyFill="1" applyAlignment="1">
      <alignment vertical="center"/>
    </xf>
    <xf numFmtId="0" fontId="13" fillId="6" borderId="51" xfId="0" applyFont="1" applyFill="1" applyBorder="1" applyAlignment="1">
      <alignment vertical="center"/>
    </xf>
    <xf numFmtId="0" fontId="13" fillId="6" borderId="21" xfId="0" applyFont="1" applyFill="1" applyBorder="1" applyAlignment="1">
      <alignment vertical="center" wrapText="1"/>
    </xf>
    <xf numFmtId="0" fontId="13" fillId="6" borderId="38" xfId="0" applyFont="1" applyFill="1" applyBorder="1" applyAlignment="1">
      <alignment vertical="center" wrapText="1"/>
    </xf>
    <xf numFmtId="0" fontId="13" fillId="6" borderId="19" xfId="0" applyFont="1" applyFill="1" applyBorder="1" applyAlignment="1">
      <alignment vertical="center" wrapText="1"/>
    </xf>
    <xf numFmtId="0" fontId="13" fillId="6" borderId="26" xfId="0" applyFont="1" applyFill="1" applyBorder="1" applyAlignment="1">
      <alignment vertical="center" wrapText="1"/>
    </xf>
    <xf numFmtId="0" fontId="13" fillId="6" borderId="0" xfId="0" applyFont="1" applyFill="1" applyAlignment="1">
      <alignment vertical="center" wrapText="1"/>
    </xf>
    <xf numFmtId="0" fontId="13" fillId="6" borderId="51" xfId="0" applyFont="1" applyFill="1" applyBorder="1" applyAlignment="1">
      <alignment vertical="center" wrapText="1"/>
    </xf>
    <xf numFmtId="0" fontId="13" fillId="6" borderId="22" xfId="0" applyFont="1" applyFill="1" applyBorder="1" applyAlignment="1">
      <alignment vertical="center" wrapText="1"/>
    </xf>
    <xf numFmtId="0" fontId="13" fillId="6" borderId="39" xfId="0" applyFont="1" applyFill="1" applyBorder="1" applyAlignment="1">
      <alignment vertical="center" wrapText="1"/>
    </xf>
    <xf numFmtId="0" fontId="13" fillId="6" borderId="20" xfId="0" applyFont="1" applyFill="1" applyBorder="1" applyAlignment="1">
      <alignment vertical="center" wrapText="1"/>
    </xf>
    <xf numFmtId="0" fontId="13" fillId="14" borderId="38" xfId="0" applyFont="1" applyFill="1" applyBorder="1" applyAlignment="1">
      <alignment vertical="center" wrapText="1"/>
    </xf>
    <xf numFmtId="0" fontId="13" fillId="14" borderId="0" xfId="0" applyFont="1" applyFill="1" applyAlignment="1">
      <alignment vertical="center" wrapText="1"/>
    </xf>
    <xf numFmtId="0" fontId="22" fillId="6" borderId="21" xfId="0" applyFont="1" applyFill="1" applyBorder="1" applyAlignment="1">
      <alignment vertical="center" wrapText="1"/>
    </xf>
    <xf numFmtId="0" fontId="22" fillId="6" borderId="38" xfId="0" applyFont="1" applyFill="1" applyBorder="1" applyAlignment="1">
      <alignment vertical="center" wrapText="1"/>
    </xf>
    <xf numFmtId="0" fontId="13" fillId="14" borderId="21" xfId="0" applyFont="1" applyFill="1" applyBorder="1" applyAlignment="1">
      <alignment vertical="center" wrapText="1"/>
    </xf>
    <xf numFmtId="0" fontId="13" fillId="14" borderId="26" xfId="0" applyFont="1" applyFill="1" applyBorder="1" applyAlignment="1">
      <alignment vertical="center" wrapText="1"/>
    </xf>
    <xf numFmtId="0" fontId="23" fillId="2" borderId="27" xfId="0" applyFont="1" applyFill="1" applyBorder="1" applyAlignment="1">
      <alignment vertical="center" wrapText="1"/>
    </xf>
    <xf numFmtId="0" fontId="23" fillId="2" borderId="35" xfId="0" applyFont="1" applyFill="1" applyBorder="1" applyAlignment="1">
      <alignment vertical="center" wrapText="1"/>
    </xf>
    <xf numFmtId="0" fontId="12" fillId="2" borderId="27" xfId="0" applyFont="1" applyFill="1" applyBorder="1" applyAlignment="1">
      <alignment vertical="center" wrapText="1"/>
    </xf>
    <xf numFmtId="0" fontId="12" fillId="2" borderId="35" xfId="0" applyFont="1" applyFill="1" applyBorder="1" applyAlignment="1">
      <alignment vertical="center" wrapText="1"/>
    </xf>
    <xf numFmtId="0" fontId="13" fillId="14" borderId="19" xfId="0" applyFont="1" applyFill="1" applyBorder="1" applyAlignment="1">
      <alignment vertical="center" wrapText="1"/>
    </xf>
    <xf numFmtId="0" fontId="13" fillId="14" borderId="51" xfId="0" applyFont="1" applyFill="1" applyBorder="1" applyAlignment="1">
      <alignment vertical="center" wrapText="1"/>
    </xf>
    <xf numFmtId="0" fontId="20" fillId="2" borderId="27"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10" fillId="2" borderId="21" xfId="0" applyFont="1" applyFill="1" applyBorder="1" applyAlignment="1">
      <alignment vertical="center" wrapText="1"/>
    </xf>
    <xf numFmtId="0" fontId="10" fillId="2" borderId="26" xfId="0" applyFont="1" applyFill="1" applyBorder="1" applyAlignment="1">
      <alignment vertical="center" wrapText="1"/>
    </xf>
    <xf numFmtId="0" fontId="20" fillId="14" borderId="29" xfId="0" applyFont="1" applyFill="1" applyBorder="1" applyAlignment="1">
      <alignment vertical="center" wrapText="1"/>
    </xf>
    <xf numFmtId="0" fontId="20" fillId="14" borderId="36" xfId="0" applyFont="1" applyFill="1" applyBorder="1" applyAlignment="1">
      <alignment vertical="center" wrapText="1"/>
    </xf>
    <xf numFmtId="0" fontId="2" fillId="3" borderId="37" xfId="0" applyFont="1" applyFill="1" applyBorder="1" applyAlignment="1">
      <alignment vertical="center"/>
    </xf>
    <xf numFmtId="0" fontId="2" fillId="3" borderId="29" xfId="0" applyFont="1" applyFill="1" applyBorder="1" applyAlignment="1">
      <alignment vertical="center"/>
    </xf>
    <xf numFmtId="0" fontId="3" fillId="0" borderId="71" xfId="0" applyFont="1" applyBorder="1" applyAlignment="1">
      <alignment vertical="center" wrapText="1"/>
    </xf>
    <xf numFmtId="0" fontId="3" fillId="0" borderId="41" xfId="0" applyFont="1" applyBorder="1" applyAlignment="1">
      <alignment vertical="center" wrapText="1"/>
    </xf>
    <xf numFmtId="9" fontId="3" fillId="0" borderId="67" xfId="0" applyNumberFormat="1" applyFont="1" applyBorder="1" applyAlignment="1">
      <alignment vertical="center" wrapText="1"/>
    </xf>
    <xf numFmtId="0" fontId="3" fillId="16" borderId="14" xfId="0" applyFont="1" applyFill="1" applyBorder="1" applyAlignment="1">
      <alignment horizontal="center" vertical="center" wrapText="1"/>
    </xf>
    <xf numFmtId="0" fontId="3" fillId="16" borderId="12" xfId="0" applyFont="1" applyFill="1" applyBorder="1" applyAlignment="1">
      <alignment horizontal="center" vertical="center" wrapText="1"/>
    </xf>
    <xf numFmtId="0" fontId="3" fillId="0" borderId="6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left" vertical="center" wrapText="1"/>
    </xf>
    <xf numFmtId="0" fontId="3" fillId="0" borderId="72" xfId="0" applyFont="1" applyBorder="1" applyAlignment="1">
      <alignment vertical="center" wrapText="1"/>
    </xf>
    <xf numFmtId="0" fontId="3" fillId="0" borderId="44" xfId="0" applyFont="1" applyBorder="1" applyAlignment="1">
      <alignment vertical="center" wrapText="1"/>
    </xf>
    <xf numFmtId="9" fontId="3" fillId="0" borderId="68" xfId="0" applyNumberFormat="1" applyFont="1" applyBorder="1" applyAlignment="1">
      <alignment vertical="center" wrapText="1"/>
    </xf>
    <xf numFmtId="0" fontId="3" fillId="16" borderId="11"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72" xfId="0" applyFont="1" applyBorder="1" applyAlignment="1">
      <alignment horizontal="center" vertical="center" wrapText="1"/>
    </xf>
    <xf numFmtId="0" fontId="3" fillId="11" borderId="18" xfId="0" applyFont="1" applyFill="1" applyBorder="1" applyAlignment="1">
      <alignment horizontal="center" vertical="center"/>
    </xf>
    <xf numFmtId="0" fontId="3" fillId="0" borderId="4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40" xfId="0" applyFont="1" applyBorder="1" applyAlignment="1">
      <alignment horizontal="left" vertical="center" wrapText="1"/>
    </xf>
    <xf numFmtId="0" fontId="3" fillId="0" borderId="61" xfId="0" applyFont="1" applyBorder="1" applyAlignment="1">
      <alignment horizontal="left" vertical="center" wrapText="1"/>
    </xf>
    <xf numFmtId="9" fontId="3" fillId="4" borderId="40"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0"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0" borderId="79" xfId="0" applyFont="1" applyBorder="1" applyAlignment="1">
      <alignment horizontal="center" vertical="center" wrapText="1"/>
    </xf>
    <xf numFmtId="0" fontId="7" fillId="8" borderId="15" xfId="0" applyFont="1" applyFill="1" applyBorder="1" applyAlignment="1">
      <alignment horizontal="center" vertical="center"/>
    </xf>
    <xf numFmtId="0" fontId="7" fillId="8" borderId="80" xfId="0" applyFont="1" applyFill="1" applyBorder="1" applyAlignment="1">
      <alignment horizontal="center" vertical="center"/>
    </xf>
    <xf numFmtId="0" fontId="7" fillId="8" borderId="80" xfId="0" applyFont="1" applyFill="1" applyBorder="1" applyAlignment="1">
      <alignment horizontal="center" vertical="center" wrapText="1"/>
    </xf>
    <xf numFmtId="0" fontId="7" fillId="8" borderId="0" xfId="0" applyFont="1" applyFill="1" applyAlignment="1">
      <alignment horizontal="center" vertical="center"/>
    </xf>
    <xf numFmtId="0" fontId="7" fillId="8" borderId="51"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79" xfId="0" applyFont="1" applyFill="1" applyBorder="1" applyAlignment="1">
      <alignment horizontal="center" vertical="center"/>
    </xf>
    <xf numFmtId="0" fontId="7" fillId="8" borderId="69" xfId="0" applyFont="1" applyFill="1" applyBorder="1" applyAlignment="1">
      <alignment horizontal="center" vertical="center"/>
    </xf>
    <xf numFmtId="0" fontId="35" fillId="0" borderId="15" xfId="0" applyFont="1" applyBorder="1" applyAlignment="1">
      <alignment wrapText="1"/>
    </xf>
    <xf numFmtId="0" fontId="3" fillId="0" borderId="39" xfId="0" applyFont="1" applyBorder="1" applyAlignment="1">
      <alignment horizontal="center" vertical="center" wrapText="1"/>
    </xf>
    <xf numFmtId="0" fontId="16" fillId="8" borderId="15" xfId="0" applyFont="1" applyFill="1" applyBorder="1" applyAlignment="1">
      <alignment horizontal="center" vertical="center"/>
    </xf>
    <xf numFmtId="0" fontId="3" fillId="0" borderId="79" xfId="0" applyFont="1" applyBorder="1" applyAlignment="1">
      <alignment horizontal="center" vertical="center"/>
    </xf>
    <xf numFmtId="0" fontId="3" fillId="0" borderId="16" xfId="0" applyFont="1" applyBorder="1" applyAlignment="1">
      <alignment horizontal="center" vertical="center"/>
    </xf>
    <xf numFmtId="0" fontId="3" fillId="0" borderId="77" xfId="0" applyFont="1" applyBorder="1" applyAlignment="1">
      <alignment horizontal="center" vertical="center" wrapText="1"/>
    </xf>
    <xf numFmtId="0" fontId="36" fillId="0" borderId="0" xfId="0" applyFont="1" applyAlignment="1">
      <alignment wrapText="1"/>
    </xf>
    <xf numFmtId="0" fontId="37" fillId="0" borderId="0" xfId="0" applyFont="1"/>
    <xf numFmtId="0" fontId="5" fillId="11" borderId="37" xfId="0" applyFont="1" applyFill="1" applyBorder="1" applyAlignment="1">
      <alignment horizontal="center" vertical="center"/>
    </xf>
    <xf numFmtId="0" fontId="3" fillId="0" borderId="6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0" xfId="0" applyFont="1" applyBorder="1" applyAlignment="1">
      <alignment horizontal="center" vertical="center" wrapText="1"/>
    </xf>
    <xf numFmtId="0" fontId="3" fillId="11" borderId="37" xfId="0" applyFont="1" applyFill="1" applyBorder="1" applyAlignment="1">
      <alignment horizontal="center" vertical="center"/>
    </xf>
    <xf numFmtId="0" fontId="5" fillId="0" borderId="18" xfId="0" applyFont="1" applyBorder="1" applyAlignment="1">
      <alignment horizontal="center" vertical="center"/>
    </xf>
    <xf numFmtId="0" fontId="3" fillId="0" borderId="7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58" xfId="0" applyFont="1" applyBorder="1" applyAlignment="1">
      <alignment horizontal="center" vertical="center" wrapText="1"/>
    </xf>
    <xf numFmtId="9" fontId="3" fillId="0" borderId="25"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8" fillId="0" borderId="0" xfId="0" applyFont="1" applyAlignment="1">
      <alignment wrapText="1"/>
    </xf>
    <xf numFmtId="0" fontId="17" fillId="0" borderId="0" xfId="0" applyFont="1" applyAlignment="1">
      <alignment vertical="center"/>
    </xf>
    <xf numFmtId="0" fontId="39" fillId="0" borderId="0" xfId="0" applyFont="1" applyAlignment="1">
      <alignment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12" fillId="0" borderId="15" xfId="0" applyFont="1" applyBorder="1" applyAlignment="1">
      <alignment horizontal="center" vertical="center"/>
    </xf>
    <xf numFmtId="0" fontId="39" fillId="0" borderId="15" xfId="0" applyFont="1" applyBorder="1" applyAlignment="1">
      <alignment wrapText="1"/>
    </xf>
    <xf numFmtId="0" fontId="40" fillId="0" borderId="0" xfId="0" applyFont="1" applyAlignment="1">
      <alignment wrapText="1"/>
    </xf>
    <xf numFmtId="0" fontId="41" fillId="0" borderId="17" xfId="0" applyFont="1" applyBorder="1" applyAlignment="1">
      <alignment wrapText="1"/>
    </xf>
    <xf numFmtId="0" fontId="42" fillId="0" borderId="56" xfId="0" applyFont="1" applyBorder="1" applyAlignment="1">
      <alignment horizontal="center" vertical="center" wrapText="1"/>
    </xf>
    <xf numFmtId="0" fontId="43" fillId="0" borderId="78" xfId="0" applyFont="1" applyBorder="1" applyAlignment="1">
      <alignment horizontal="center" vertical="center" wrapText="1"/>
    </xf>
    <xf numFmtId="0" fontId="32" fillId="10" borderId="5" xfId="0" applyFont="1" applyFill="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18" xfId="0" applyNumberFormat="1" applyFont="1" applyBorder="1" applyAlignment="1">
      <alignment horizontal="center" vertical="center" wrapText="1"/>
    </xf>
    <xf numFmtId="0" fontId="44" fillId="0" borderId="77" xfId="0" applyFont="1" applyBorder="1" applyAlignment="1">
      <alignment wrapText="1"/>
    </xf>
    <xf numFmtId="0" fontId="41" fillId="0" borderId="0" xfId="0" applyFont="1" applyAlignment="1">
      <alignment wrapText="1"/>
    </xf>
    <xf numFmtId="9" fontId="17" fillId="0" borderId="25" xfId="0" applyNumberFormat="1" applyFont="1" applyBorder="1" applyAlignment="1">
      <alignment horizontal="center" vertical="center" wrapText="1"/>
    </xf>
    <xf numFmtId="0" fontId="31" fillId="0" borderId="23" xfId="0" applyFont="1" applyBorder="1" applyAlignment="1">
      <alignment horizontal="center" vertical="center" wrapText="1"/>
    </xf>
    <xf numFmtId="0" fontId="43" fillId="0" borderId="8" xfId="0" applyFont="1" applyBorder="1" applyAlignment="1">
      <alignment horizontal="center" vertical="center" wrapText="1"/>
    </xf>
    <xf numFmtId="9" fontId="17" fillId="0" borderId="24" xfId="0" applyNumberFormat="1" applyFont="1" applyBorder="1" applyAlignment="1">
      <alignment horizontal="center" vertical="center" wrapText="1"/>
    </xf>
    <xf numFmtId="9" fontId="17" fillId="0" borderId="59" xfId="0" applyNumberFormat="1" applyFont="1" applyBorder="1" applyAlignment="1">
      <alignment horizontal="center" vertical="center" wrapText="1"/>
    </xf>
    <xf numFmtId="9" fontId="17" fillId="0" borderId="42" xfId="0" applyNumberFormat="1" applyFont="1" applyBorder="1" applyAlignment="1">
      <alignment horizontal="center" vertical="center" wrapText="1"/>
    </xf>
    <xf numFmtId="0" fontId="17" fillId="0" borderId="0" xfId="0" applyFont="1" applyAlignment="1">
      <alignment wrapText="1"/>
    </xf>
    <xf numFmtId="0" fontId="17" fillId="0" borderId="0" xfId="0" applyFont="1"/>
    <xf numFmtId="0" fontId="7" fillId="0" borderId="25" xfId="0" applyFont="1" applyBorder="1" applyAlignment="1">
      <alignment wrapText="1"/>
    </xf>
    <xf numFmtId="0" fontId="7" fillId="0" borderId="27" xfId="0" applyFont="1" applyBorder="1" applyAlignment="1">
      <alignment wrapText="1"/>
    </xf>
    <xf numFmtId="0" fontId="39" fillId="0" borderId="0" xfId="0" applyFont="1" applyAlignment="1">
      <alignment horizontal="center" wrapText="1"/>
    </xf>
    <xf numFmtId="0" fontId="3" fillId="0" borderId="88" xfId="0" applyFont="1" applyBorder="1" applyAlignment="1">
      <alignment horizontal="center" vertical="center" wrapText="1"/>
    </xf>
    <xf numFmtId="0" fontId="33" fillId="0" borderId="89" xfId="3" applyFont="1" applyBorder="1" applyAlignment="1">
      <alignment horizontal="center" vertical="center" wrapText="1"/>
    </xf>
    <xf numFmtId="0" fontId="17" fillId="0" borderId="0" xfId="0" applyFont="1" applyAlignment="1">
      <alignment horizontal="center" vertical="center" wrapText="1"/>
    </xf>
    <xf numFmtId="0" fontId="9" fillId="0" borderId="53" xfId="0" applyFont="1" applyBorder="1" applyAlignment="1">
      <alignment horizontal="center" vertical="center" wrapText="1"/>
    </xf>
    <xf numFmtId="0" fontId="3" fillId="0" borderId="15" xfId="0" applyFont="1" applyBorder="1" applyAlignment="1">
      <alignment horizontal="left" wrapText="1"/>
    </xf>
    <xf numFmtId="0" fontId="3" fillId="0" borderId="15" xfId="0" applyFont="1" applyBorder="1" applyAlignment="1">
      <alignment wrapText="1"/>
    </xf>
    <xf numFmtId="0" fontId="3" fillId="0" borderId="15" xfId="0" applyFont="1" applyBorder="1" applyAlignment="1">
      <alignment vertical="center"/>
    </xf>
    <xf numFmtId="0" fontId="9" fillId="4" borderId="48" xfId="0" applyFont="1" applyFill="1" applyBorder="1" applyAlignment="1">
      <alignment horizontal="center" vertical="center" wrapText="1"/>
    </xf>
    <xf numFmtId="0" fontId="17" fillId="4" borderId="15" xfId="0" applyFont="1" applyFill="1" applyBorder="1" applyAlignment="1">
      <alignment horizontal="center" vertical="center" wrapText="1"/>
    </xf>
    <xf numFmtId="9" fontId="9" fillId="4" borderId="82"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9" fontId="9" fillId="4" borderId="35" xfId="0" applyNumberFormat="1"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32" xfId="0" applyFont="1" applyFill="1" applyBorder="1" applyAlignment="1">
      <alignment horizontal="center" vertical="center" wrapText="1"/>
    </xf>
    <xf numFmtId="9" fontId="9" fillId="4" borderId="32" xfId="0" applyNumberFormat="1" applyFont="1" applyFill="1" applyBorder="1" applyAlignment="1">
      <alignment horizontal="center" vertical="center" wrapText="1"/>
    </xf>
    <xf numFmtId="0" fontId="9" fillId="4" borderId="83" xfId="0" applyFont="1" applyFill="1" applyBorder="1" applyAlignment="1">
      <alignment horizontal="center" vertical="center" wrapText="1"/>
    </xf>
    <xf numFmtId="0" fontId="7" fillId="0" borderId="59" xfId="0" applyFont="1" applyBorder="1" applyAlignment="1">
      <alignment horizontal="center" vertical="center" wrapText="1"/>
    </xf>
    <xf numFmtId="0" fontId="3" fillId="7" borderId="59"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81" xfId="3" applyFont="1" applyFill="1" applyBorder="1" applyAlignment="1">
      <alignment wrapText="1"/>
    </xf>
    <xf numFmtId="9" fontId="3" fillId="7" borderId="20" xfId="0" applyNumberFormat="1" applyFont="1" applyFill="1" applyBorder="1" applyAlignment="1">
      <alignment horizontal="center" vertical="center" wrapText="1"/>
    </xf>
    <xf numFmtId="0" fontId="3" fillId="7" borderId="64"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76" xfId="3" applyFont="1" applyBorder="1" applyAlignment="1">
      <alignment wrapText="1"/>
    </xf>
    <xf numFmtId="0" fontId="39" fillId="0" borderId="76" xfId="0" applyFont="1" applyBorder="1" applyAlignment="1">
      <alignment wrapText="1"/>
    </xf>
    <xf numFmtId="0" fontId="25" fillId="7" borderId="22" xfId="0" applyFont="1" applyFill="1" applyBorder="1" applyAlignment="1">
      <alignment horizontal="center" vertical="center"/>
    </xf>
    <xf numFmtId="0" fontId="26" fillId="0" borderId="59"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8" xfId="0" applyFont="1" applyBorder="1" applyAlignment="1">
      <alignment horizontal="center" vertical="center" wrapText="1"/>
    </xf>
    <xf numFmtId="9" fontId="3" fillId="0" borderId="84"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79" xfId="0" applyFont="1" applyBorder="1"/>
    <xf numFmtId="9" fontId="3" fillId="0" borderId="15" xfId="0" applyNumberFormat="1" applyFont="1" applyBorder="1" applyAlignment="1">
      <alignment horizontal="center" vertical="center"/>
    </xf>
    <xf numFmtId="0" fontId="7" fillId="4" borderId="15" xfId="0" applyFont="1" applyFill="1" applyBorder="1" applyAlignment="1">
      <alignment horizontal="center" vertical="center" wrapText="1"/>
    </xf>
    <xf numFmtId="0" fontId="7" fillId="4" borderId="79" xfId="0" applyFont="1" applyFill="1" applyBorder="1" applyAlignment="1">
      <alignment horizontal="center" vertical="center" wrapText="1"/>
    </xf>
    <xf numFmtId="0" fontId="3" fillId="0" borderId="15" xfId="0" applyFont="1" applyBorder="1" applyAlignment="1">
      <alignment horizontal="center" vertical="center"/>
    </xf>
    <xf numFmtId="9" fontId="3" fillId="0" borderId="16" xfId="0" applyNumberFormat="1" applyFont="1" applyBorder="1" applyAlignment="1">
      <alignment horizontal="center" vertical="center"/>
    </xf>
    <xf numFmtId="0" fontId="7" fillId="4" borderId="15" xfId="0" applyFont="1" applyFill="1" applyBorder="1" applyAlignment="1">
      <alignment horizontal="center" vertical="center"/>
    </xf>
    <xf numFmtId="0" fontId="7" fillId="4" borderId="79" xfId="0" applyFont="1" applyFill="1" applyBorder="1" applyAlignment="1">
      <alignment horizontal="center" vertical="center"/>
    </xf>
    <xf numFmtId="0" fontId="7" fillId="4" borderId="16" xfId="0" applyFont="1" applyFill="1" applyBorder="1" applyAlignment="1">
      <alignment horizontal="center" vertical="center" wrapText="1"/>
    </xf>
    <xf numFmtId="9" fontId="7" fillId="4" borderId="15" xfId="0" applyNumberFormat="1" applyFont="1" applyFill="1" applyBorder="1" applyAlignment="1">
      <alignment horizontal="center" vertical="center"/>
    </xf>
    <xf numFmtId="0" fontId="12" fillId="0" borderId="3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37"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2" xfId="0" applyFont="1" applyFill="1" applyBorder="1" applyAlignment="1">
      <alignment horizontal="center" vertical="center"/>
    </xf>
    <xf numFmtId="0" fontId="3" fillId="4" borderId="1" xfId="0" applyFont="1" applyFill="1" applyBorder="1" applyAlignment="1">
      <alignment wrapText="1"/>
    </xf>
    <xf numFmtId="0" fontId="3" fillId="4" borderId="1" xfId="0" applyFont="1" applyFill="1" applyBorder="1" applyAlignment="1">
      <alignment horizontal="left" vertical="center" wrapText="1"/>
    </xf>
    <xf numFmtId="0" fontId="3" fillId="4" borderId="0" xfId="0" applyFont="1" applyFill="1"/>
    <xf numFmtId="9" fontId="7" fillId="15" borderId="1" xfId="0" applyNumberFormat="1" applyFont="1" applyFill="1" applyBorder="1" applyAlignment="1">
      <alignment horizontal="center" vertical="center" wrapText="1"/>
    </xf>
    <xf numFmtId="0" fontId="3" fillId="4" borderId="0" xfId="0" applyFont="1" applyFill="1" applyAlignment="1">
      <alignment wrapText="1"/>
    </xf>
    <xf numFmtId="9" fontId="3" fillId="4" borderId="0" xfId="0" applyNumberFormat="1" applyFont="1" applyFill="1"/>
    <xf numFmtId="0" fontId="3" fillId="4" borderId="0" xfId="0" applyFont="1" applyFill="1" applyAlignment="1">
      <alignment horizontal="center" vertical="center"/>
    </xf>
    <xf numFmtId="0" fontId="7" fillId="15" borderId="1" xfId="0" applyFont="1" applyFill="1" applyBorder="1" applyAlignment="1">
      <alignment wrapText="1"/>
    </xf>
    <xf numFmtId="0" fontId="20" fillId="2" borderId="38" xfId="0" applyFont="1" applyFill="1" applyBorder="1" applyAlignment="1">
      <alignment horizontal="center" vertical="center" wrapText="1"/>
    </xf>
    <xf numFmtId="0" fontId="20" fillId="2" borderId="0" xfId="0" applyFont="1" applyFill="1" applyAlignment="1">
      <alignment horizontal="center" vertical="center" wrapText="1"/>
    </xf>
    <xf numFmtId="0" fontId="27" fillId="0" borderId="0" xfId="0" applyFont="1" applyAlignment="1">
      <alignment horizontal="center" vertical="center"/>
    </xf>
    <xf numFmtId="0" fontId="8" fillId="3" borderId="90" xfId="0" applyFont="1" applyFill="1" applyBorder="1" applyAlignment="1">
      <alignment horizontal="center" wrapText="1"/>
    </xf>
    <xf numFmtId="0" fontId="8" fillId="3" borderId="91" xfId="0" applyFont="1" applyFill="1" applyBorder="1" applyAlignment="1">
      <alignment horizontal="center" wrapText="1"/>
    </xf>
    <xf numFmtId="0" fontId="7" fillId="0" borderId="1" xfId="0" applyFont="1" applyBorder="1" applyAlignment="1">
      <alignment wrapText="1"/>
    </xf>
    <xf numFmtId="0" fontId="7" fillId="0" borderId="1" xfId="0" applyFont="1" applyBorder="1" applyAlignment="1">
      <alignment vertical="center" wrapText="1"/>
    </xf>
    <xf numFmtId="0" fontId="3" fillId="0" borderId="5" xfId="0" applyFont="1" applyBorder="1" applyAlignment="1">
      <alignment vertical="center" wrapText="1"/>
    </xf>
    <xf numFmtId="0" fontId="7" fillId="4" borderId="1" xfId="0" applyFont="1" applyFill="1" applyBorder="1" applyAlignment="1">
      <alignment wrapText="1"/>
    </xf>
    <xf numFmtId="0" fontId="16" fillId="10" borderId="1" xfId="0" applyFont="1" applyFill="1" applyBorder="1" applyAlignment="1">
      <alignment horizontal="center" vertical="center"/>
    </xf>
    <xf numFmtId="0" fontId="7" fillId="0" borderId="2" xfId="0" applyFont="1" applyBorder="1" applyAlignment="1">
      <alignment wrapText="1"/>
    </xf>
    <xf numFmtId="9" fontId="3" fillId="0" borderId="1" xfId="0" applyNumberFormat="1" applyFont="1" applyBorder="1" applyAlignment="1">
      <alignment vertical="center" wrapText="1"/>
    </xf>
    <xf numFmtId="0" fontId="7" fillId="0" borderId="1" xfId="0" applyFont="1" applyBorder="1" applyAlignment="1">
      <alignment vertical="center"/>
    </xf>
    <xf numFmtId="0" fontId="7" fillId="4" borderId="1" xfId="0" applyFont="1" applyFill="1" applyBorder="1" applyAlignment="1">
      <alignment horizontal="center" vertical="center" wrapText="1"/>
    </xf>
    <xf numFmtId="0" fontId="12" fillId="4" borderId="1" xfId="0" applyFont="1" applyFill="1" applyBorder="1" applyAlignment="1">
      <alignment vertical="center"/>
    </xf>
    <xf numFmtId="0" fontId="12" fillId="4" borderId="1" xfId="0" applyFont="1" applyFill="1" applyBorder="1" applyAlignment="1">
      <alignment horizontal="center" vertical="center"/>
    </xf>
    <xf numFmtId="0" fontId="3" fillId="4" borderId="17" xfId="0" applyFont="1" applyFill="1" applyBorder="1"/>
    <xf numFmtId="0" fontId="3" fillId="17" borderId="0" xfId="0" applyFont="1" applyFill="1"/>
    <xf numFmtId="0" fontId="9" fillId="4" borderId="1" xfId="0" applyFont="1" applyFill="1" applyBorder="1" applyAlignment="1">
      <alignment horizontal="center" vertical="center" wrapText="1"/>
    </xf>
  </cellXfs>
  <cellStyles count="4">
    <cellStyle name="Hyperlink" xfId="3" xr:uid="{00000000-0005-0000-0000-000000000000}"/>
    <cellStyle name="Normal" xfId="0" builtinId="0"/>
    <cellStyle name="Normal 2" xfId="1" xr:uid="{00000000-0005-0000-0000-000003000000}"/>
    <cellStyle name="Normal 2 2" xfId="2" xr:uid="{00000000-0005-0000-0000-000004000000}"/>
  </cellStyles>
  <dxfs count="9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76FF3"/>
      <color rgb="FFF78BF4"/>
      <color rgb="FFCE24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Aldo" id="{5E1732A9-0549-3249-BFD5-997814CC5CE3}" userId="Aldo"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4-11-13T11:01:54.47" personId="{5E1732A9-0549-3249-BFD5-997814CC5CE3}" id="{9B2F97DC-855C-5C4F-938B-E4F16004F62B}">
    <text xml:space="preserve">A discuter.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lesmetiersdelachimie.com/les-metiers-de-la-chimie/" TargetMode="External"/><Relationship Id="rId4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8"/>
  <sheetViews>
    <sheetView showGridLines="0" tabSelected="1" topLeftCell="A3" zoomScale="71" zoomScaleNormal="71" zoomScaleSheetLayoutView="50" workbookViewId="0">
      <pane xSplit="2" ySplit="3" topLeftCell="AA6" activePane="bottomRight" state="frozen"/>
      <selection pane="topRight"/>
      <selection pane="bottomLeft"/>
      <selection pane="bottomRight" activeCell="E71" sqref="E71"/>
    </sheetView>
  </sheetViews>
  <sheetFormatPr baseColWidth="10" defaultColWidth="11.42578125" defaultRowHeight="15"/>
  <cols>
    <col min="1" max="1" width="12.28515625" style="2" bestFit="1" customWidth="1"/>
    <col min="2" max="2" width="27.7109375" style="2" customWidth="1"/>
    <col min="3" max="3" width="11.85546875" style="4" customWidth="1"/>
    <col min="4" max="7" width="12.140625" style="4" customWidth="1"/>
    <col min="8" max="8" width="59.85546875" style="76" customWidth="1"/>
    <col min="9" max="9" width="12.85546875" style="76" customWidth="1"/>
    <col min="10" max="11" width="13.42578125" style="76" customWidth="1"/>
    <col min="12" max="12" width="18" style="76" customWidth="1"/>
    <col min="13" max="13" width="15.28515625" style="76" customWidth="1"/>
    <col min="14" max="14" width="28.28515625" style="1" bestFit="1" customWidth="1"/>
    <col min="15" max="15" width="35.28515625" style="1" customWidth="1"/>
    <col min="16" max="16" width="28.28515625" style="1" customWidth="1"/>
    <col min="17" max="17" width="15.28515625" style="1" customWidth="1"/>
    <col min="18" max="20" width="33.7109375" style="1" customWidth="1"/>
    <col min="21" max="21" width="15.7109375" style="1" customWidth="1"/>
    <col min="22" max="23" width="33.7109375" style="1" customWidth="1"/>
    <col min="24" max="24" width="40.7109375" style="1" customWidth="1"/>
    <col min="25" max="25" width="16.140625" style="1" customWidth="1"/>
    <col min="26" max="26" width="35.85546875" style="1" customWidth="1"/>
    <col min="27" max="27" width="34.7109375" style="1" customWidth="1"/>
    <col min="28" max="28" width="56.42578125" style="1" bestFit="1" customWidth="1"/>
    <col min="29" max="29" width="15.7109375" style="1" customWidth="1"/>
    <col min="30" max="32" width="33.7109375" style="1" customWidth="1"/>
    <col min="33" max="33" width="16" style="1" customWidth="1"/>
    <col min="34" max="34" width="20.7109375" style="76" customWidth="1"/>
    <col min="35" max="35" width="25.42578125" style="76" customWidth="1"/>
    <col min="36" max="36" width="23.28515625" style="76" customWidth="1"/>
    <col min="37" max="37" width="18.140625" style="76" customWidth="1"/>
  </cols>
  <sheetData>
    <row r="1" spans="1:37" ht="24" customHeight="1" thickBot="1">
      <c r="A1" s="484" t="s">
        <v>0</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row>
    <row r="2" spans="1:37" ht="66" customHeight="1" thickBot="1">
      <c r="A2" s="529" t="s">
        <v>1</v>
      </c>
      <c r="B2" s="515" t="s">
        <v>2</v>
      </c>
      <c r="C2" s="528"/>
      <c r="D2" s="528"/>
      <c r="E2" s="528"/>
      <c r="F2" s="475"/>
      <c r="G2" s="450"/>
      <c r="H2" s="478"/>
      <c r="I2" s="478"/>
      <c r="J2" s="478"/>
      <c r="K2" s="478"/>
      <c r="L2" s="478"/>
      <c r="M2" s="479"/>
      <c r="N2" s="505" t="s">
        <v>5</v>
      </c>
      <c r="O2" s="506"/>
      <c r="P2" s="506"/>
      <c r="Q2" s="506"/>
      <c r="R2" s="506"/>
      <c r="S2" s="506"/>
      <c r="T2" s="506"/>
      <c r="U2" s="506"/>
      <c r="V2" s="506"/>
      <c r="W2" s="506"/>
      <c r="X2" s="506"/>
      <c r="Y2" s="506"/>
      <c r="Z2" s="506"/>
      <c r="AA2" s="506"/>
      <c r="AB2" s="506"/>
      <c r="AC2" s="506"/>
      <c r="AD2" s="506"/>
      <c r="AE2" s="506"/>
      <c r="AF2" s="506"/>
      <c r="AG2" s="507"/>
      <c r="AH2" s="85"/>
      <c r="AI2" s="474"/>
      <c r="AJ2" s="475"/>
      <c r="AK2" s="273" t="s">
        <v>6</v>
      </c>
    </row>
    <row r="3" spans="1:37" ht="53.25" customHeight="1">
      <c r="A3" s="530"/>
      <c r="B3" s="516"/>
      <c r="C3" s="508" t="s">
        <v>7</v>
      </c>
      <c r="D3" s="508" t="s">
        <v>8</v>
      </c>
      <c r="E3" s="508" t="s">
        <v>9</v>
      </c>
      <c r="F3" s="508" t="s">
        <v>10</v>
      </c>
      <c r="G3" s="538" t="s">
        <v>688</v>
      </c>
      <c r="H3" s="495" t="s">
        <v>11</v>
      </c>
      <c r="I3" s="511" t="s">
        <v>12</v>
      </c>
      <c r="J3" s="495"/>
      <c r="K3" s="495"/>
      <c r="L3" s="511" t="s">
        <v>13</v>
      </c>
      <c r="M3" s="513"/>
      <c r="N3" s="499" t="s">
        <v>14</v>
      </c>
      <c r="O3" s="500"/>
      <c r="P3" s="500"/>
      <c r="Q3" s="501"/>
      <c r="R3" s="486" t="s">
        <v>15</v>
      </c>
      <c r="S3" s="487"/>
      <c r="T3" s="487"/>
      <c r="U3" s="488"/>
      <c r="V3" s="486" t="s">
        <v>16</v>
      </c>
      <c r="W3" s="487"/>
      <c r="X3" s="487"/>
      <c r="Y3" s="488"/>
      <c r="Z3" s="486" t="s">
        <v>17</v>
      </c>
      <c r="AA3" s="487"/>
      <c r="AB3" s="487"/>
      <c r="AC3" s="488"/>
      <c r="AD3" s="486" t="s">
        <v>18</v>
      </c>
      <c r="AE3" s="487"/>
      <c r="AF3" s="487"/>
      <c r="AG3" s="488"/>
      <c r="AH3" s="495" t="s">
        <v>19</v>
      </c>
      <c r="AI3" s="476" t="s">
        <v>20</v>
      </c>
      <c r="AJ3" s="476" t="s">
        <v>21</v>
      </c>
      <c r="AK3" s="497" t="s">
        <v>22</v>
      </c>
    </row>
    <row r="4" spans="1:37" ht="19.5" customHeight="1" thickBot="1">
      <c r="A4" s="530"/>
      <c r="B4" s="516"/>
      <c r="C4" s="509"/>
      <c r="D4" s="509"/>
      <c r="E4" s="509"/>
      <c r="F4" s="509"/>
      <c r="G4" s="539"/>
      <c r="H4" s="496"/>
      <c r="I4" s="512"/>
      <c r="J4" s="496"/>
      <c r="K4" s="496"/>
      <c r="L4" s="512"/>
      <c r="M4" s="514"/>
      <c r="N4" s="502"/>
      <c r="O4" s="503"/>
      <c r="P4" s="503"/>
      <c r="Q4" s="504"/>
      <c r="R4" s="489"/>
      <c r="S4" s="490"/>
      <c r="T4" s="490"/>
      <c r="U4" s="491"/>
      <c r="V4" s="489"/>
      <c r="W4" s="490"/>
      <c r="X4" s="490"/>
      <c r="Y4" s="491"/>
      <c r="Z4" s="492"/>
      <c r="AA4" s="493"/>
      <c r="AB4" s="493"/>
      <c r="AC4" s="494"/>
      <c r="AD4" s="489"/>
      <c r="AE4" s="490"/>
      <c r="AF4" s="490"/>
      <c r="AG4" s="491"/>
      <c r="AH4" s="496"/>
      <c r="AI4" s="477"/>
      <c r="AJ4" s="477"/>
      <c r="AK4" s="498"/>
    </row>
    <row r="5" spans="1:37" ht="111" customHeight="1" thickBot="1">
      <c r="A5" s="531"/>
      <c r="B5" s="516"/>
      <c r="C5" s="509"/>
      <c r="D5" s="509"/>
      <c r="E5" s="509"/>
      <c r="F5" s="510"/>
      <c r="G5" s="539"/>
      <c r="H5" s="152" t="s">
        <v>23</v>
      </c>
      <c r="I5" s="159" t="s">
        <v>24</v>
      </c>
      <c r="J5" s="160" t="s">
        <v>25</v>
      </c>
      <c r="K5" s="160" t="s">
        <v>26</v>
      </c>
      <c r="L5" s="136" t="s">
        <v>27</v>
      </c>
      <c r="M5" s="174" t="s">
        <v>28</v>
      </c>
      <c r="N5" s="175" t="s">
        <v>29</v>
      </c>
      <c r="O5" s="176" t="s">
        <v>30</v>
      </c>
      <c r="P5" s="176" t="s">
        <v>31</v>
      </c>
      <c r="Q5" s="223" t="s">
        <v>32</v>
      </c>
      <c r="R5" s="175" t="s">
        <v>29</v>
      </c>
      <c r="S5" s="176" t="s">
        <v>30</v>
      </c>
      <c r="T5" s="176" t="s">
        <v>31</v>
      </c>
      <c r="U5" s="223" t="s">
        <v>32</v>
      </c>
      <c r="V5" s="175" t="s">
        <v>29</v>
      </c>
      <c r="W5" s="176" t="s">
        <v>30</v>
      </c>
      <c r="X5" s="176" t="s">
        <v>31</v>
      </c>
      <c r="Y5" s="177" t="s">
        <v>32</v>
      </c>
      <c r="Z5" s="219" t="s">
        <v>29</v>
      </c>
      <c r="AA5" s="176" t="s">
        <v>30</v>
      </c>
      <c r="AB5" s="176" t="s">
        <v>31</v>
      </c>
      <c r="AC5" s="177" t="s">
        <v>32</v>
      </c>
      <c r="AD5" s="219" t="s">
        <v>29</v>
      </c>
      <c r="AE5" s="176" t="s">
        <v>30</v>
      </c>
      <c r="AF5" s="274" t="s">
        <v>31</v>
      </c>
      <c r="AG5" s="272" t="s">
        <v>32</v>
      </c>
      <c r="AH5" s="129" t="s">
        <v>33</v>
      </c>
      <c r="AI5" s="87" t="s">
        <v>34</v>
      </c>
      <c r="AJ5" s="75" t="s">
        <v>35</v>
      </c>
      <c r="AK5" s="217" t="s">
        <v>36</v>
      </c>
    </row>
    <row r="6" spans="1:37" s="5" customFormat="1" ht="120" customHeight="1">
      <c r="A6" s="141" t="s">
        <v>37</v>
      </c>
      <c r="B6" s="101" t="s">
        <v>38</v>
      </c>
      <c r="C6" s="35">
        <v>260</v>
      </c>
      <c r="D6" s="35">
        <f>282+72</f>
        <v>354</v>
      </c>
      <c r="E6" s="150">
        <v>249</v>
      </c>
      <c r="F6" s="151">
        <v>260</v>
      </c>
      <c r="G6" s="452">
        <f>$F6*0.8</f>
        <v>208</v>
      </c>
      <c r="H6" s="21" t="s">
        <v>39</v>
      </c>
      <c r="I6" s="596" t="s">
        <v>40</v>
      </c>
      <c r="J6" s="597" t="s">
        <v>40</v>
      </c>
      <c r="K6" s="597" t="s">
        <v>41</v>
      </c>
      <c r="L6" s="596"/>
      <c r="M6" s="598"/>
      <c r="N6" s="480" t="s">
        <v>42</v>
      </c>
      <c r="O6" s="482" t="s">
        <v>43</v>
      </c>
      <c r="P6" s="482" t="s">
        <v>44</v>
      </c>
      <c r="Q6" s="363">
        <v>0.8</v>
      </c>
      <c r="R6" s="480"/>
      <c r="S6" s="482"/>
      <c r="T6" s="482" t="s">
        <v>45</v>
      </c>
      <c r="U6" s="463"/>
      <c r="V6" s="482"/>
      <c r="W6" s="482"/>
      <c r="X6" s="482" t="s">
        <v>45</v>
      </c>
      <c r="Y6" s="463"/>
      <c r="Z6" s="482" t="s">
        <v>46</v>
      </c>
      <c r="AA6" s="482" t="s">
        <v>47</v>
      </c>
      <c r="AB6" s="521" t="s">
        <v>48</v>
      </c>
      <c r="AC6" s="361">
        <v>0.2</v>
      </c>
      <c r="AD6" s="599"/>
      <c r="AE6" s="600"/>
      <c r="AF6" s="523" t="s">
        <v>45</v>
      </c>
      <c r="AG6" s="466">
        <v>0</v>
      </c>
      <c r="AH6" s="480" t="s">
        <v>40</v>
      </c>
      <c r="AI6" s="601" t="s">
        <v>49</v>
      </c>
      <c r="AJ6" s="602" t="s">
        <v>40</v>
      </c>
      <c r="AK6" s="603" t="s">
        <v>50</v>
      </c>
    </row>
    <row r="7" spans="1:37" s="297" customFormat="1" ht="96" customHeight="1" thickBot="1">
      <c r="A7" s="142" t="s">
        <v>37</v>
      </c>
      <c r="B7" s="98" t="s">
        <v>51</v>
      </c>
      <c r="C7" s="143">
        <v>144</v>
      </c>
      <c r="D7" s="143">
        <v>138</v>
      </c>
      <c r="E7" s="143">
        <v>141</v>
      </c>
      <c r="F7" s="153">
        <v>144</v>
      </c>
      <c r="G7" s="453">
        <v>122</v>
      </c>
      <c r="H7" s="604" t="s">
        <v>52</v>
      </c>
      <c r="I7" s="605" t="s">
        <v>40</v>
      </c>
      <c r="J7" s="606" t="s">
        <v>40</v>
      </c>
      <c r="K7" s="606" t="s">
        <v>41</v>
      </c>
      <c r="L7" s="605"/>
      <c r="M7" s="607"/>
      <c r="N7" s="481"/>
      <c r="O7" s="483"/>
      <c r="P7" s="483"/>
      <c r="Q7" s="364">
        <v>0.8</v>
      </c>
      <c r="R7" s="481"/>
      <c r="S7" s="483"/>
      <c r="T7" s="483"/>
      <c r="U7" s="458"/>
      <c r="V7" s="525"/>
      <c r="W7" s="525"/>
      <c r="X7" s="525"/>
      <c r="Y7" s="468"/>
      <c r="Z7" s="525"/>
      <c r="AA7" s="525"/>
      <c r="AB7" s="522"/>
      <c r="AC7" s="362">
        <v>0.2</v>
      </c>
      <c r="AD7" s="608"/>
      <c r="AE7" s="609"/>
      <c r="AF7" s="524"/>
      <c r="AG7" s="467">
        <v>0</v>
      </c>
      <c r="AH7" s="481"/>
      <c r="AI7" s="610"/>
      <c r="AJ7" s="611" t="s">
        <v>40</v>
      </c>
      <c r="AK7" s="612" t="s">
        <v>50</v>
      </c>
    </row>
    <row r="8" spans="1:37" s="5" customFormat="1" ht="222.6" customHeight="1" thickBot="1">
      <c r="A8" s="124" t="s">
        <v>37</v>
      </c>
      <c r="B8" s="99" t="s">
        <v>53</v>
      </c>
      <c r="C8" s="40">
        <v>434</v>
      </c>
      <c r="D8" s="40">
        <f>500+57</f>
        <v>557</v>
      </c>
      <c r="E8" s="54">
        <v>429</v>
      </c>
      <c r="F8" s="613">
        <v>434</v>
      </c>
      <c r="G8" s="452">
        <v>347</v>
      </c>
      <c r="H8" s="614" t="s">
        <v>54</v>
      </c>
      <c r="I8" s="615" t="s">
        <v>55</v>
      </c>
      <c r="J8" s="306" t="s">
        <v>40</v>
      </c>
      <c r="K8" s="90" t="s">
        <v>41</v>
      </c>
      <c r="L8" s="616"/>
      <c r="M8" s="617" t="s">
        <v>56</v>
      </c>
      <c r="N8" s="210" t="s">
        <v>57</v>
      </c>
      <c r="O8" s="211" t="s">
        <v>58</v>
      </c>
      <c r="P8" s="212" t="s">
        <v>44</v>
      </c>
      <c r="Q8" s="365">
        <v>0.5</v>
      </c>
      <c r="R8" s="210" t="s">
        <v>59</v>
      </c>
      <c r="S8" s="212" t="s">
        <v>60</v>
      </c>
      <c r="T8" s="212" t="s">
        <v>61</v>
      </c>
      <c r="U8" s="366">
        <v>0.1</v>
      </c>
      <c r="V8" s="209"/>
      <c r="W8" s="205"/>
      <c r="X8" s="79" t="s">
        <v>45</v>
      </c>
      <c r="Y8" s="79"/>
      <c r="Z8" s="79" t="s">
        <v>62</v>
      </c>
      <c r="AA8" s="202" t="s">
        <v>63</v>
      </c>
      <c r="AB8" s="203" t="s">
        <v>64</v>
      </c>
      <c r="AC8" s="367">
        <v>0.2</v>
      </c>
      <c r="AD8" s="155" t="s">
        <v>65</v>
      </c>
      <c r="AE8" s="156" t="s">
        <v>66</v>
      </c>
      <c r="AF8" s="203" t="s">
        <v>64</v>
      </c>
      <c r="AG8" s="368">
        <v>0.2</v>
      </c>
      <c r="AH8" s="179" t="s">
        <v>40</v>
      </c>
      <c r="AI8" s="181" t="s">
        <v>49</v>
      </c>
      <c r="AJ8" s="181" t="s">
        <v>40</v>
      </c>
      <c r="AK8" s="179" t="s">
        <v>40</v>
      </c>
    </row>
    <row r="9" spans="1:37" s="5" customFormat="1" ht="249" customHeight="1" thickBot="1">
      <c r="A9" s="91" t="s">
        <v>37</v>
      </c>
      <c r="B9" s="46" t="s">
        <v>67</v>
      </c>
      <c r="C9" s="47">
        <v>180</v>
      </c>
      <c r="D9" s="47">
        <v>162</v>
      </c>
      <c r="E9" s="33">
        <v>181</v>
      </c>
      <c r="F9" s="41">
        <v>180</v>
      </c>
      <c r="G9" s="453">
        <f>$F9*0.85</f>
        <v>153</v>
      </c>
      <c r="H9" s="181"/>
      <c r="I9" s="615" t="s">
        <v>55</v>
      </c>
      <c r="J9" s="306" t="s">
        <v>40</v>
      </c>
      <c r="K9" s="169" t="s">
        <v>41</v>
      </c>
      <c r="L9" s="179"/>
      <c r="M9" s="618"/>
      <c r="N9" s="155" t="s">
        <v>57</v>
      </c>
      <c r="O9" s="158" t="s">
        <v>68</v>
      </c>
      <c r="P9" s="212" t="s">
        <v>44</v>
      </c>
      <c r="Q9" s="369">
        <v>0.5</v>
      </c>
      <c r="R9" s="155" t="s">
        <v>69</v>
      </c>
      <c r="S9" s="156" t="s">
        <v>60</v>
      </c>
      <c r="T9" s="156" t="s">
        <v>61</v>
      </c>
      <c r="U9" s="370">
        <v>0.1</v>
      </c>
      <c r="V9" s="215"/>
      <c r="W9" s="216"/>
      <c r="X9" s="156" t="s">
        <v>45</v>
      </c>
      <c r="Y9" s="157"/>
      <c r="Z9" s="155" t="s">
        <v>62</v>
      </c>
      <c r="AA9" s="156" t="s">
        <v>63</v>
      </c>
      <c r="AB9" s="156" t="s">
        <v>64</v>
      </c>
      <c r="AC9" s="369">
        <v>0.2</v>
      </c>
      <c r="AD9" s="155" t="s">
        <v>65</v>
      </c>
      <c r="AE9" s="156" t="s">
        <v>66</v>
      </c>
      <c r="AF9" s="203" t="s">
        <v>64</v>
      </c>
      <c r="AG9" s="369">
        <v>0.2</v>
      </c>
      <c r="AH9" s="179" t="s">
        <v>40</v>
      </c>
      <c r="AI9" s="181" t="s">
        <v>49</v>
      </c>
      <c r="AJ9" s="181" t="s">
        <v>40</v>
      </c>
      <c r="AK9" s="179" t="s">
        <v>40</v>
      </c>
    </row>
    <row r="10" spans="1:37" s="5" customFormat="1" ht="287.25" customHeight="1" thickBot="1">
      <c r="A10" s="92" t="s">
        <v>70</v>
      </c>
      <c r="B10" s="100" t="s">
        <v>71</v>
      </c>
      <c r="C10" s="34">
        <v>700</v>
      </c>
      <c r="D10" s="34">
        <v>906</v>
      </c>
      <c r="E10" s="55">
        <v>699</v>
      </c>
      <c r="F10" s="144">
        <v>700</v>
      </c>
      <c r="G10" s="452">
        <f>$F10*0.8</f>
        <v>560</v>
      </c>
      <c r="H10" s="619" t="s">
        <v>72</v>
      </c>
      <c r="I10" s="615" t="s">
        <v>55</v>
      </c>
      <c r="J10" s="306" t="s">
        <v>40</v>
      </c>
      <c r="K10" s="306" t="s">
        <v>73</v>
      </c>
      <c r="L10" s="620" t="s">
        <v>74</v>
      </c>
      <c r="M10" s="619" t="s">
        <v>75</v>
      </c>
      <c r="N10" s="213" t="s">
        <v>76</v>
      </c>
      <c r="O10" s="166" t="s">
        <v>77</v>
      </c>
      <c r="P10" s="166" t="s">
        <v>78</v>
      </c>
      <c r="Q10" s="621">
        <v>0.45</v>
      </c>
      <c r="R10" s="213" t="s">
        <v>79</v>
      </c>
      <c r="S10" s="166" t="s">
        <v>80</v>
      </c>
      <c r="T10" s="166" t="s">
        <v>78</v>
      </c>
      <c r="U10" s="621">
        <v>0.45</v>
      </c>
      <c r="V10" s="213"/>
      <c r="W10" s="166"/>
      <c r="X10" s="214" t="s">
        <v>81</v>
      </c>
      <c r="Y10" s="28"/>
      <c r="Z10" s="26" t="s">
        <v>82</v>
      </c>
      <c r="AA10" s="66" t="s">
        <v>83</v>
      </c>
      <c r="AB10" s="131" t="s">
        <v>64</v>
      </c>
      <c r="AC10" s="293">
        <v>0.1</v>
      </c>
      <c r="AD10" s="130"/>
      <c r="AE10" s="131"/>
      <c r="AF10" s="131" t="s">
        <v>81</v>
      </c>
      <c r="AG10" s="132">
        <v>0</v>
      </c>
      <c r="AH10" s="179" t="s">
        <v>50</v>
      </c>
      <c r="AI10" s="622" t="s">
        <v>50</v>
      </c>
      <c r="AJ10" s="181" t="s">
        <v>50</v>
      </c>
      <c r="AK10" s="179" t="s">
        <v>50</v>
      </c>
    </row>
    <row r="11" spans="1:37" s="5" customFormat="1" ht="285" customHeight="1" thickBot="1">
      <c r="A11" s="84" t="s">
        <v>70</v>
      </c>
      <c r="B11" s="125" t="s">
        <v>84</v>
      </c>
      <c r="C11" s="126">
        <v>67</v>
      </c>
      <c r="D11" s="126">
        <v>53</v>
      </c>
      <c r="E11" s="126">
        <v>67</v>
      </c>
      <c r="F11" s="126">
        <v>67</v>
      </c>
      <c r="G11" s="454">
        <v>60</v>
      </c>
      <c r="H11" s="78"/>
      <c r="I11" s="615" t="s">
        <v>55</v>
      </c>
      <c r="J11" s="306" t="s">
        <v>40</v>
      </c>
      <c r="K11" s="306" t="s">
        <v>73</v>
      </c>
      <c r="L11" s="90"/>
      <c r="M11" s="259"/>
      <c r="N11" s="18" t="s">
        <v>85</v>
      </c>
      <c r="O11" s="343" t="s">
        <v>86</v>
      </c>
      <c r="P11" s="18" t="s">
        <v>78</v>
      </c>
      <c r="Q11" s="371">
        <v>0.5</v>
      </c>
      <c r="R11" s="18" t="s">
        <v>87</v>
      </c>
      <c r="S11" s="252" t="s">
        <v>88</v>
      </c>
      <c r="T11" s="18" t="s">
        <v>64</v>
      </c>
      <c r="U11" s="296">
        <v>0.25</v>
      </c>
      <c r="V11" s="130"/>
      <c r="W11" s="131"/>
      <c r="X11" s="131" t="s">
        <v>81</v>
      </c>
      <c r="Y11" s="132"/>
      <c r="Z11" s="130" t="s">
        <v>82</v>
      </c>
      <c r="AA11" s="162"/>
      <c r="AB11" s="131" t="s">
        <v>64</v>
      </c>
      <c r="AC11" s="293">
        <v>0.25</v>
      </c>
      <c r="AD11" s="130"/>
      <c r="AE11" s="131"/>
      <c r="AF11" s="131" t="s">
        <v>81</v>
      </c>
      <c r="AG11" s="132">
        <v>0</v>
      </c>
      <c r="AH11" s="179" t="s">
        <v>50</v>
      </c>
      <c r="AI11" s="622" t="s">
        <v>50</v>
      </c>
      <c r="AJ11" s="181" t="s">
        <v>50</v>
      </c>
      <c r="AK11" s="179" t="s">
        <v>50</v>
      </c>
    </row>
    <row r="12" spans="1:37" s="19" customFormat="1" ht="409.6" thickBot="1">
      <c r="A12" s="124" t="s">
        <v>70</v>
      </c>
      <c r="B12" s="99" t="s">
        <v>89</v>
      </c>
      <c r="C12" s="40">
        <v>400</v>
      </c>
      <c r="D12" s="40">
        <f>403+38+32</f>
        <v>473</v>
      </c>
      <c r="E12" s="54">
        <v>392</v>
      </c>
      <c r="F12" s="145">
        <v>400</v>
      </c>
      <c r="G12" s="452">
        <f>$F12*0.8</f>
        <v>320</v>
      </c>
      <c r="H12" s="21" t="s">
        <v>90</v>
      </c>
      <c r="I12" s="623" t="s">
        <v>91</v>
      </c>
      <c r="J12" s="183" t="s">
        <v>40</v>
      </c>
      <c r="K12" s="183" t="s">
        <v>92</v>
      </c>
      <c r="L12" s="5" t="s">
        <v>93</v>
      </c>
      <c r="M12" s="5" t="s">
        <v>94</v>
      </c>
      <c r="N12" s="206" t="s">
        <v>76</v>
      </c>
      <c r="O12" s="131" t="s">
        <v>95</v>
      </c>
      <c r="P12" s="131" t="s">
        <v>78</v>
      </c>
      <c r="Q12" s="292">
        <v>0.45</v>
      </c>
      <c r="R12" s="130"/>
      <c r="S12" s="131"/>
      <c r="T12" s="127" t="s">
        <v>81</v>
      </c>
      <c r="U12" s="26"/>
      <c r="V12" s="28"/>
      <c r="W12" s="28" t="s">
        <v>96</v>
      </c>
      <c r="X12" s="28" t="s">
        <v>81</v>
      </c>
      <c r="Y12" s="28"/>
      <c r="Z12" s="62" t="s">
        <v>82</v>
      </c>
      <c r="AA12" s="24" t="s">
        <v>97</v>
      </c>
      <c r="AB12" s="18" t="s">
        <v>78</v>
      </c>
      <c r="AC12" s="296">
        <v>0.45</v>
      </c>
      <c r="AD12" s="218" t="s">
        <v>98</v>
      </c>
      <c r="AE12" s="131" t="s">
        <v>99</v>
      </c>
      <c r="AF12" s="131" t="s">
        <v>61</v>
      </c>
      <c r="AG12" s="293">
        <v>0.1</v>
      </c>
      <c r="AH12" s="179" t="s">
        <v>40</v>
      </c>
      <c r="AI12" s="260" t="s">
        <v>100</v>
      </c>
      <c r="AJ12" s="181" t="s">
        <v>40</v>
      </c>
      <c r="AK12" s="179" t="s">
        <v>40</v>
      </c>
    </row>
    <row r="13" spans="1:37" s="5" customFormat="1" ht="409.6" thickBot="1">
      <c r="A13" s="93" t="s">
        <v>70</v>
      </c>
      <c r="B13" s="46" t="s">
        <v>101</v>
      </c>
      <c r="C13" s="51">
        <v>110</v>
      </c>
      <c r="D13" s="51">
        <v>99</v>
      </c>
      <c r="E13" s="51">
        <v>108</v>
      </c>
      <c r="F13" s="52">
        <v>110</v>
      </c>
      <c r="G13" s="453">
        <v>93</v>
      </c>
      <c r="H13" s="614" t="s">
        <v>102</v>
      </c>
      <c r="I13" s="305" t="s">
        <v>91</v>
      </c>
      <c r="J13" s="183" t="s">
        <v>40</v>
      </c>
      <c r="K13" s="183" t="s">
        <v>92</v>
      </c>
      <c r="L13" s="5" t="s">
        <v>103</v>
      </c>
      <c r="M13" s="5" t="s">
        <v>94</v>
      </c>
      <c r="N13" s="130" t="s">
        <v>85</v>
      </c>
      <c r="O13" s="295" t="s">
        <v>104</v>
      </c>
      <c r="P13" s="131" t="s">
        <v>78</v>
      </c>
      <c r="Q13" s="292">
        <v>0.45</v>
      </c>
      <c r="R13" s="253" t="s">
        <v>105</v>
      </c>
      <c r="S13" s="253" t="s">
        <v>106</v>
      </c>
      <c r="T13" s="251" t="s">
        <v>64</v>
      </c>
      <c r="U13" s="61" t="s">
        <v>78</v>
      </c>
      <c r="V13" s="61"/>
      <c r="W13" s="61"/>
      <c r="X13" s="61" t="s">
        <v>45</v>
      </c>
      <c r="Y13" s="61"/>
      <c r="Z13" s="26" t="s">
        <v>82</v>
      </c>
      <c r="AA13" s="67" t="s">
        <v>107</v>
      </c>
      <c r="AB13" s="131" t="s">
        <v>78</v>
      </c>
      <c r="AC13" s="293">
        <v>0.45</v>
      </c>
      <c r="AD13" s="266" t="s">
        <v>98</v>
      </c>
      <c r="AE13" s="184" t="s">
        <v>99</v>
      </c>
      <c r="AF13" s="184" t="s">
        <v>61</v>
      </c>
      <c r="AG13" s="294">
        <v>0.05</v>
      </c>
      <c r="AH13" s="305" t="s">
        <v>40</v>
      </c>
      <c r="AI13" s="260" t="s">
        <v>108</v>
      </c>
      <c r="AJ13" s="624" t="s">
        <v>40</v>
      </c>
      <c r="AK13" s="305" t="s">
        <v>40</v>
      </c>
    </row>
    <row r="14" spans="1:37" s="5" customFormat="1" ht="113.1" customHeight="1" thickBot="1">
      <c r="A14" s="103" t="s">
        <v>109</v>
      </c>
      <c r="B14" s="100" t="s">
        <v>112</v>
      </c>
      <c r="C14" s="104">
        <v>45</v>
      </c>
      <c r="D14" s="354">
        <f>40+6</f>
        <v>46</v>
      </c>
      <c r="E14" s="353">
        <v>45</v>
      </c>
      <c r="F14" s="413">
        <v>45</v>
      </c>
      <c r="G14" s="454">
        <v>40</v>
      </c>
      <c r="H14" s="614" t="s">
        <v>113</v>
      </c>
      <c r="I14" s="352" t="s">
        <v>114</v>
      </c>
      <c r="J14" s="306" t="s">
        <v>40</v>
      </c>
      <c r="K14" s="306" t="s">
        <v>92</v>
      </c>
      <c r="L14" s="616" t="s">
        <v>115</v>
      </c>
      <c r="M14" s="625"/>
      <c r="N14" s="626" t="s">
        <v>42</v>
      </c>
      <c r="O14" s="627" t="s">
        <v>116</v>
      </c>
      <c r="P14" s="628" t="s">
        <v>44</v>
      </c>
      <c r="Q14" s="372">
        <v>0.5</v>
      </c>
      <c r="R14" s="629" t="s">
        <v>117</v>
      </c>
      <c r="S14" s="630" t="s">
        <v>118</v>
      </c>
      <c r="T14" s="631" t="s">
        <v>110</v>
      </c>
      <c r="U14" s="374">
        <v>0.15</v>
      </c>
      <c r="V14" s="632" t="s">
        <v>119</v>
      </c>
      <c r="W14" s="633" t="s">
        <v>120</v>
      </c>
      <c r="X14" s="628" t="s">
        <v>121</v>
      </c>
      <c r="Y14" s="373">
        <v>0.05</v>
      </c>
      <c r="Z14" s="632" t="s">
        <v>46</v>
      </c>
      <c r="AA14" s="633" t="s">
        <v>122</v>
      </c>
      <c r="AB14" s="634" t="s">
        <v>110</v>
      </c>
      <c r="AC14" s="373">
        <v>0.15</v>
      </c>
      <c r="AD14" s="635" t="s">
        <v>98</v>
      </c>
      <c r="AE14" s="268" t="s">
        <v>123</v>
      </c>
      <c r="AF14" s="269" t="s">
        <v>111</v>
      </c>
      <c r="AG14" s="375">
        <v>0.15</v>
      </c>
      <c r="AH14" s="179" t="s">
        <v>40</v>
      </c>
      <c r="AI14" s="622" t="s">
        <v>49</v>
      </c>
      <c r="AJ14" s="181" t="s">
        <v>40</v>
      </c>
      <c r="AK14" s="179" t="s">
        <v>40</v>
      </c>
    </row>
    <row r="15" spans="1:37" s="5" customFormat="1" ht="204.75" customHeight="1" thickBot="1">
      <c r="A15" s="103" t="s">
        <v>109</v>
      </c>
      <c r="B15" s="100" t="s">
        <v>124</v>
      </c>
      <c r="C15" s="104">
        <v>90</v>
      </c>
      <c r="D15" s="354">
        <f>60+3</f>
        <v>63</v>
      </c>
      <c r="E15" s="353">
        <v>72</v>
      </c>
      <c r="F15" s="413">
        <v>90</v>
      </c>
      <c r="G15" s="454">
        <f t="shared" ref="G15" si="0">$F15*0.9</f>
        <v>81</v>
      </c>
      <c r="H15" s="636" t="s">
        <v>125</v>
      </c>
      <c r="I15" s="615" t="s">
        <v>114</v>
      </c>
      <c r="J15" s="306" t="s">
        <v>126</v>
      </c>
      <c r="K15" s="306" t="s">
        <v>127</v>
      </c>
      <c r="L15" s="395" t="s">
        <v>128</v>
      </c>
      <c r="M15" s="637"/>
      <c r="N15" s="626" t="s">
        <v>42</v>
      </c>
      <c r="O15" s="627" t="s">
        <v>116</v>
      </c>
      <c r="P15" s="638" t="s">
        <v>110</v>
      </c>
      <c r="Q15" s="372">
        <v>0.2</v>
      </c>
      <c r="R15" s="638" t="s">
        <v>117</v>
      </c>
      <c r="S15" s="395" t="s">
        <v>118</v>
      </c>
      <c r="T15" s="638" t="s">
        <v>110</v>
      </c>
      <c r="U15" s="372">
        <v>0.2</v>
      </c>
      <c r="V15" s="639" t="s">
        <v>119</v>
      </c>
      <c r="W15" s="627" t="s">
        <v>129</v>
      </c>
      <c r="X15" s="638" t="s">
        <v>64</v>
      </c>
      <c r="Y15" s="373">
        <v>0.2</v>
      </c>
      <c r="Z15" s="640" t="s">
        <v>82</v>
      </c>
      <c r="AA15" s="641" t="s">
        <v>122</v>
      </c>
      <c r="AB15" s="634" t="s">
        <v>111</v>
      </c>
      <c r="AC15" s="373">
        <v>0.2</v>
      </c>
      <c r="AD15" s="635" t="s">
        <v>98</v>
      </c>
      <c r="AE15" s="259" t="s">
        <v>130</v>
      </c>
      <c r="AF15" s="269" t="s">
        <v>111</v>
      </c>
      <c r="AG15" s="375">
        <v>0.2</v>
      </c>
      <c r="AH15" s="179" t="s">
        <v>40</v>
      </c>
      <c r="AI15" s="622" t="s">
        <v>131</v>
      </c>
      <c r="AJ15" s="181" t="s">
        <v>40</v>
      </c>
      <c r="AK15" s="179" t="s">
        <v>40</v>
      </c>
    </row>
    <row r="16" spans="1:37" s="5" customFormat="1" ht="104.45" customHeight="1" thickBot="1">
      <c r="A16" s="103" t="s">
        <v>109</v>
      </c>
      <c r="B16" s="100" t="s">
        <v>132</v>
      </c>
      <c r="C16" s="104">
        <v>270</v>
      </c>
      <c r="D16" s="104">
        <f>246+31</f>
        <v>277</v>
      </c>
      <c r="E16" s="57">
        <v>266</v>
      </c>
      <c r="F16" s="146">
        <v>270</v>
      </c>
      <c r="G16" s="452">
        <f>$F16*0.8</f>
        <v>216</v>
      </c>
      <c r="H16" s="642" t="s">
        <v>133</v>
      </c>
      <c r="I16" s="352" t="s">
        <v>114</v>
      </c>
      <c r="J16" s="306" t="s">
        <v>114</v>
      </c>
      <c r="K16" s="306" t="s">
        <v>134</v>
      </c>
      <c r="M16" s="643" t="s">
        <v>135</v>
      </c>
      <c r="N16" s="352" t="s">
        <v>76</v>
      </c>
      <c r="O16" s="306" t="s">
        <v>136</v>
      </c>
      <c r="P16" s="306" t="s">
        <v>78</v>
      </c>
      <c r="Q16" s="376">
        <v>0.5</v>
      </c>
      <c r="R16" s="165" t="s">
        <v>137</v>
      </c>
      <c r="S16" s="166" t="s">
        <v>138</v>
      </c>
      <c r="T16" s="306" t="s">
        <v>64</v>
      </c>
      <c r="U16" s="377">
        <v>0.1</v>
      </c>
      <c r="V16" s="178" t="s">
        <v>139</v>
      </c>
      <c r="W16" s="63" t="s">
        <v>140</v>
      </c>
      <c r="X16" s="355" t="s">
        <v>111</v>
      </c>
      <c r="Y16" s="378">
        <v>0.2</v>
      </c>
      <c r="Z16" s="63" t="s">
        <v>82</v>
      </c>
      <c r="AA16" s="78" t="s">
        <v>141</v>
      </c>
      <c r="AB16" s="90" t="s">
        <v>64</v>
      </c>
      <c r="AC16" s="358">
        <v>0.1</v>
      </c>
      <c r="AD16" s="179" t="s">
        <v>98</v>
      </c>
      <c r="AE16" s="169" t="s">
        <v>142</v>
      </c>
      <c r="AF16" s="169" t="s">
        <v>64</v>
      </c>
      <c r="AG16" s="379">
        <v>0.1</v>
      </c>
      <c r="AH16" s="179" t="s">
        <v>40</v>
      </c>
      <c r="AI16" s="622" t="s">
        <v>40</v>
      </c>
      <c r="AJ16" s="181" t="s">
        <v>40</v>
      </c>
      <c r="AK16" s="179" t="s">
        <v>40</v>
      </c>
    </row>
    <row r="17" spans="1:37" s="5" customFormat="1" ht="409.6" thickBot="1">
      <c r="A17" s="106" t="s">
        <v>109</v>
      </c>
      <c r="B17" s="45" t="s">
        <v>143</v>
      </c>
      <c r="C17" s="32">
        <v>25</v>
      </c>
      <c r="D17" s="32">
        <f>19+10</f>
        <v>29</v>
      </c>
      <c r="E17" s="56">
        <v>21</v>
      </c>
      <c r="F17" s="644">
        <v>35</v>
      </c>
      <c r="G17" s="454">
        <v>31</v>
      </c>
      <c r="H17" s="614" t="s">
        <v>144</v>
      </c>
      <c r="I17" s="645" t="s">
        <v>145</v>
      </c>
      <c r="J17" s="90" t="s">
        <v>146</v>
      </c>
      <c r="K17" s="90" t="s">
        <v>147</v>
      </c>
      <c r="L17" s="21" t="s">
        <v>148</v>
      </c>
      <c r="M17" s="614"/>
      <c r="N17" s="206" t="s">
        <v>76</v>
      </c>
      <c r="O17" s="169" t="s">
        <v>149</v>
      </c>
      <c r="P17" s="169" t="s">
        <v>78</v>
      </c>
      <c r="Q17" s="356">
        <v>0.7</v>
      </c>
      <c r="R17" s="130"/>
      <c r="S17" s="131"/>
      <c r="T17" s="169" t="s">
        <v>81</v>
      </c>
      <c r="U17" s="181" t="s">
        <v>81</v>
      </c>
      <c r="V17" s="69" t="s">
        <v>150</v>
      </c>
      <c r="W17" s="25" t="s">
        <v>151</v>
      </c>
      <c r="X17" s="77" t="s">
        <v>61</v>
      </c>
      <c r="Y17" s="77">
        <v>10</v>
      </c>
      <c r="Z17" s="26" t="s">
        <v>152</v>
      </c>
      <c r="AA17" s="67" t="s">
        <v>153</v>
      </c>
      <c r="AB17" s="169" t="s">
        <v>61</v>
      </c>
      <c r="AC17" s="379">
        <v>0.1</v>
      </c>
      <c r="AD17" s="165" t="s">
        <v>154</v>
      </c>
      <c r="AE17" s="166" t="s">
        <v>155</v>
      </c>
      <c r="AF17" s="267" t="s">
        <v>61</v>
      </c>
      <c r="AG17" s="444">
        <v>0.1</v>
      </c>
      <c r="AH17" s="352" t="s">
        <v>156</v>
      </c>
      <c r="AI17" s="646" t="s">
        <v>157</v>
      </c>
      <c r="AJ17" s="647" t="s">
        <v>40</v>
      </c>
      <c r="AK17" s="352" t="s">
        <v>40</v>
      </c>
    </row>
    <row r="18" spans="1:37" s="5" customFormat="1" ht="212.25" customHeight="1" thickBot="1">
      <c r="A18" s="107" t="s">
        <v>109</v>
      </c>
      <c r="B18" s="108" t="s">
        <v>158</v>
      </c>
      <c r="C18" s="105">
        <v>45</v>
      </c>
      <c r="D18" s="105">
        <f>38+10</f>
        <v>48</v>
      </c>
      <c r="E18" s="57">
        <v>45</v>
      </c>
      <c r="F18" s="146">
        <v>45</v>
      </c>
      <c r="G18" s="454">
        <v>40</v>
      </c>
      <c r="H18" s="614" t="s">
        <v>144</v>
      </c>
      <c r="I18" s="179" t="s">
        <v>159</v>
      </c>
      <c r="J18" s="169" t="s">
        <v>160</v>
      </c>
      <c r="K18" s="169" t="s">
        <v>161</v>
      </c>
      <c r="L18" s="5" t="s">
        <v>148</v>
      </c>
      <c r="M18" s="181"/>
      <c r="N18" s="130" t="s">
        <v>76</v>
      </c>
      <c r="O18" s="169" t="s">
        <v>162</v>
      </c>
      <c r="P18" s="169" t="s">
        <v>78</v>
      </c>
      <c r="Q18" s="356">
        <v>0.7</v>
      </c>
      <c r="R18" s="182"/>
      <c r="S18" s="184"/>
      <c r="T18" s="183" t="s">
        <v>81</v>
      </c>
      <c r="U18" s="181" t="s">
        <v>81</v>
      </c>
      <c r="V18" s="82" t="s">
        <v>150</v>
      </c>
      <c r="W18" s="27" t="s">
        <v>163</v>
      </c>
      <c r="X18" s="260" t="s">
        <v>61</v>
      </c>
      <c r="Y18" s="260">
        <v>10</v>
      </c>
      <c r="Z18" s="26" t="s">
        <v>152</v>
      </c>
      <c r="AA18" s="67" t="s">
        <v>164</v>
      </c>
      <c r="AB18" s="169" t="s">
        <v>61</v>
      </c>
      <c r="AC18" s="379">
        <v>0.1</v>
      </c>
      <c r="AD18" s="130" t="s">
        <v>154</v>
      </c>
      <c r="AE18" s="131" t="s">
        <v>155</v>
      </c>
      <c r="AF18" s="244" t="s">
        <v>61</v>
      </c>
      <c r="AG18" s="444">
        <v>0.1</v>
      </c>
      <c r="AH18" s="645" t="s">
        <v>156</v>
      </c>
      <c r="AI18" s="646" t="s">
        <v>157</v>
      </c>
      <c r="AJ18" s="181" t="s">
        <v>40</v>
      </c>
      <c r="AK18" s="179" t="s">
        <v>40</v>
      </c>
    </row>
    <row r="19" spans="1:37" s="5" customFormat="1" ht="201" customHeight="1" thickBot="1">
      <c r="A19" s="106" t="s">
        <v>109</v>
      </c>
      <c r="B19" s="45" t="s">
        <v>165</v>
      </c>
      <c r="C19" s="32">
        <v>45</v>
      </c>
      <c r="D19" s="32">
        <f>32+15</f>
        <v>47</v>
      </c>
      <c r="E19" s="56">
        <v>45</v>
      </c>
      <c r="F19" s="648">
        <v>40</v>
      </c>
      <c r="G19" s="454">
        <f t="shared" ref="G19" si="1">$F19*0.9</f>
        <v>36</v>
      </c>
      <c r="H19" s="614" t="s">
        <v>144</v>
      </c>
      <c r="I19" s="179" t="s">
        <v>159</v>
      </c>
      <c r="J19" s="169"/>
      <c r="K19" s="169" t="s">
        <v>92</v>
      </c>
      <c r="L19" s="179" t="s">
        <v>148</v>
      </c>
      <c r="M19" s="181"/>
      <c r="N19" s="130" t="s">
        <v>76</v>
      </c>
      <c r="O19" s="169" t="s">
        <v>166</v>
      </c>
      <c r="P19" s="169" t="s">
        <v>78</v>
      </c>
      <c r="Q19" s="380">
        <v>0.7</v>
      </c>
      <c r="R19" s="468"/>
      <c r="S19" s="468"/>
      <c r="T19" s="9" t="s">
        <v>81</v>
      </c>
      <c r="U19" s="259" t="s">
        <v>81</v>
      </c>
      <c r="V19" s="130" t="s">
        <v>150</v>
      </c>
      <c r="W19" s="131" t="s">
        <v>167</v>
      </c>
      <c r="X19" s="169" t="s">
        <v>61</v>
      </c>
      <c r="Y19" s="181">
        <v>10</v>
      </c>
      <c r="Z19" s="81" t="s">
        <v>152</v>
      </c>
      <c r="AA19" s="24" t="s">
        <v>164</v>
      </c>
      <c r="AB19" s="74" t="s">
        <v>61</v>
      </c>
      <c r="AC19" s="441">
        <v>0.1</v>
      </c>
      <c r="AD19" s="463" t="s">
        <v>154</v>
      </c>
      <c r="AE19" s="463" t="s">
        <v>155</v>
      </c>
      <c r="AF19" s="464" t="s">
        <v>61</v>
      </c>
      <c r="AG19" s="444">
        <v>0.1</v>
      </c>
      <c r="AH19" s="179" t="s">
        <v>156</v>
      </c>
      <c r="AI19" s="646" t="s">
        <v>157</v>
      </c>
      <c r="AJ19" s="617" t="s">
        <v>40</v>
      </c>
      <c r="AK19" s="305" t="s">
        <v>40</v>
      </c>
    </row>
    <row r="20" spans="1:37" s="5" customFormat="1" ht="230.25" customHeight="1" thickBot="1">
      <c r="A20" s="106" t="s">
        <v>109</v>
      </c>
      <c r="B20" s="45" t="s">
        <v>168</v>
      </c>
      <c r="C20" s="32">
        <v>105</v>
      </c>
      <c r="D20" s="32">
        <f>77+21</f>
        <v>98</v>
      </c>
      <c r="E20" s="56">
        <v>99</v>
      </c>
      <c r="F20" s="649">
        <v>105</v>
      </c>
      <c r="G20" s="453">
        <v>89</v>
      </c>
      <c r="H20" s="614" t="s">
        <v>144</v>
      </c>
      <c r="I20" s="179" t="s">
        <v>159</v>
      </c>
      <c r="J20" s="169" t="s">
        <v>169</v>
      </c>
      <c r="K20" s="169" t="s">
        <v>127</v>
      </c>
      <c r="L20" s="179" t="s">
        <v>148</v>
      </c>
      <c r="M20" s="181"/>
      <c r="N20" s="207" t="s">
        <v>76</v>
      </c>
      <c r="O20" s="158" t="s">
        <v>170</v>
      </c>
      <c r="P20" s="158" t="s">
        <v>78</v>
      </c>
      <c r="Q20" s="357">
        <v>0.7</v>
      </c>
      <c r="R20" s="458"/>
      <c r="S20" s="458"/>
      <c r="T20" s="10" t="s">
        <v>81</v>
      </c>
      <c r="U20" s="254" t="s">
        <v>81</v>
      </c>
      <c r="V20" s="261" t="s">
        <v>171</v>
      </c>
      <c r="W20" s="262" t="s">
        <v>172</v>
      </c>
      <c r="X20" s="262" t="s">
        <v>61</v>
      </c>
      <c r="Y20" s="263">
        <v>10</v>
      </c>
      <c r="Z20" s="83" t="s">
        <v>173</v>
      </c>
      <c r="AA20" s="134" t="s">
        <v>82</v>
      </c>
      <c r="AB20" s="137" t="s">
        <v>61</v>
      </c>
      <c r="AC20" s="442">
        <v>0.1</v>
      </c>
      <c r="AD20" s="468" t="s">
        <v>154</v>
      </c>
      <c r="AE20" s="468" t="s">
        <v>155</v>
      </c>
      <c r="AF20" s="245" t="s">
        <v>61</v>
      </c>
      <c r="AG20" s="444">
        <v>0.1</v>
      </c>
      <c r="AH20" s="179" t="s">
        <v>156</v>
      </c>
      <c r="AI20" s="646" t="s">
        <v>157</v>
      </c>
      <c r="AJ20" s="181" t="s">
        <v>40</v>
      </c>
      <c r="AK20" s="179" t="s">
        <v>40</v>
      </c>
    </row>
    <row r="21" spans="1:37" s="5" customFormat="1" ht="205.5" customHeight="1" thickBot="1">
      <c r="A21" s="106" t="s">
        <v>109</v>
      </c>
      <c r="B21" s="45" t="s">
        <v>174</v>
      </c>
      <c r="C21" s="32">
        <v>55</v>
      </c>
      <c r="D21" s="32">
        <f>40+11</f>
        <v>51</v>
      </c>
      <c r="E21" s="56">
        <v>54</v>
      </c>
      <c r="F21" s="644">
        <v>60</v>
      </c>
      <c r="G21" s="454">
        <f t="shared" ref="G21:G25" si="2">$F21*0.9</f>
        <v>54</v>
      </c>
      <c r="H21" s="614" t="s">
        <v>144</v>
      </c>
      <c r="I21" s="179" t="s">
        <v>159</v>
      </c>
      <c r="J21" s="169" t="s">
        <v>175</v>
      </c>
      <c r="K21" s="169" t="s">
        <v>127</v>
      </c>
      <c r="L21" s="179" t="s">
        <v>148</v>
      </c>
      <c r="M21" s="181"/>
      <c r="N21" s="154" t="s">
        <v>76</v>
      </c>
      <c r="O21" s="18" t="s">
        <v>176</v>
      </c>
      <c r="P21" s="90" t="s">
        <v>78</v>
      </c>
      <c r="Q21" s="358">
        <v>0.7</v>
      </c>
      <c r="R21" s="130"/>
      <c r="S21" s="131"/>
      <c r="T21" s="169" t="s">
        <v>81</v>
      </c>
      <c r="U21" s="180" t="s">
        <v>81</v>
      </c>
      <c r="V21" s="130" t="s">
        <v>177</v>
      </c>
      <c r="W21" s="131" t="s">
        <v>178</v>
      </c>
      <c r="X21" s="169" t="s">
        <v>61</v>
      </c>
      <c r="Y21" s="181">
        <v>10</v>
      </c>
      <c r="Z21" s="69" t="s">
        <v>179</v>
      </c>
      <c r="AA21" s="133" t="s">
        <v>164</v>
      </c>
      <c r="AB21" s="9" t="s">
        <v>61</v>
      </c>
      <c r="AC21" s="412">
        <v>0.1</v>
      </c>
      <c r="AD21" s="468" t="s">
        <v>154</v>
      </c>
      <c r="AE21" s="468" t="s">
        <v>155</v>
      </c>
      <c r="AF21" s="465" t="s">
        <v>61</v>
      </c>
      <c r="AG21" s="444">
        <v>0.1</v>
      </c>
      <c r="AH21" s="179" t="s">
        <v>156</v>
      </c>
      <c r="AI21" s="646" t="s">
        <v>157</v>
      </c>
      <c r="AJ21" s="181" t="s">
        <v>40</v>
      </c>
      <c r="AK21" s="179" t="s">
        <v>40</v>
      </c>
    </row>
    <row r="22" spans="1:37" s="5" customFormat="1" ht="199.5" customHeight="1" thickBot="1">
      <c r="A22" s="110" t="s">
        <v>109</v>
      </c>
      <c r="B22" s="31" t="s">
        <v>180</v>
      </c>
      <c r="C22" s="39">
        <v>30</v>
      </c>
      <c r="D22" s="39">
        <v>21</v>
      </c>
      <c r="E22" s="59">
        <v>30</v>
      </c>
      <c r="F22" s="147">
        <v>30</v>
      </c>
      <c r="G22" s="454">
        <f t="shared" si="2"/>
        <v>27</v>
      </c>
      <c r="H22" s="614" t="s">
        <v>144</v>
      </c>
      <c r="I22" s="179" t="s">
        <v>159</v>
      </c>
      <c r="J22" s="169" t="s">
        <v>181</v>
      </c>
      <c r="K22" s="169" t="s">
        <v>127</v>
      </c>
      <c r="L22" s="179" t="s">
        <v>148</v>
      </c>
      <c r="M22" s="181"/>
      <c r="N22" s="248" t="s">
        <v>76</v>
      </c>
      <c r="O22" s="183" t="s">
        <v>182</v>
      </c>
      <c r="P22" s="190" t="s">
        <v>78</v>
      </c>
      <c r="Q22" s="359">
        <v>0.7</v>
      </c>
      <c r="R22" s="130"/>
      <c r="S22" s="131"/>
      <c r="T22" s="163" t="s">
        <v>81</v>
      </c>
      <c r="U22" s="255" t="s">
        <v>81</v>
      </c>
      <c r="V22" s="182" t="s">
        <v>177</v>
      </c>
      <c r="W22" s="184" t="s">
        <v>178</v>
      </c>
      <c r="X22" s="190" t="s">
        <v>61</v>
      </c>
      <c r="Y22" s="191">
        <v>10</v>
      </c>
      <c r="Z22" s="69" t="s">
        <v>179</v>
      </c>
      <c r="AA22" s="133" t="s">
        <v>164</v>
      </c>
      <c r="AB22" s="138" t="s">
        <v>61</v>
      </c>
      <c r="AC22" s="443">
        <v>0.1</v>
      </c>
      <c r="AD22" s="458" t="s">
        <v>154</v>
      </c>
      <c r="AE22" s="458" t="s">
        <v>155</v>
      </c>
      <c r="AF22" s="236" t="s">
        <v>61</v>
      </c>
      <c r="AG22" s="445">
        <v>0.1</v>
      </c>
      <c r="AH22" s="90" t="s">
        <v>156</v>
      </c>
      <c r="AI22" s="646" t="s">
        <v>157</v>
      </c>
      <c r="AJ22" s="624" t="s">
        <v>40</v>
      </c>
      <c r="AK22" s="305" t="s">
        <v>40</v>
      </c>
    </row>
    <row r="23" spans="1:37" s="5" customFormat="1" ht="204.75" customHeight="1" thickBot="1">
      <c r="A23" s="111" t="s">
        <v>109</v>
      </c>
      <c r="B23" s="351" t="s">
        <v>183</v>
      </c>
      <c r="C23" s="37">
        <v>45</v>
      </c>
      <c r="D23" s="37">
        <f>26+18</f>
        <v>44</v>
      </c>
      <c r="E23" s="60">
        <v>42</v>
      </c>
      <c r="F23" s="149">
        <v>45</v>
      </c>
      <c r="G23" s="454">
        <v>40</v>
      </c>
      <c r="H23" s="650" t="s">
        <v>184</v>
      </c>
      <c r="I23" s="651" t="s">
        <v>55</v>
      </c>
      <c r="J23" s="169" t="s">
        <v>185</v>
      </c>
      <c r="K23" s="169" t="s">
        <v>186</v>
      </c>
      <c r="L23" s="179" t="s">
        <v>187</v>
      </c>
      <c r="M23" s="618" t="s">
        <v>126</v>
      </c>
      <c r="N23" s="130" t="s">
        <v>76</v>
      </c>
      <c r="O23" s="131" t="s">
        <v>188</v>
      </c>
      <c r="P23" s="163" t="s">
        <v>78</v>
      </c>
      <c r="Q23" s="381">
        <v>0.5</v>
      </c>
      <c r="R23" s="130"/>
      <c r="S23" s="131"/>
      <c r="T23" s="163" t="s">
        <v>81</v>
      </c>
      <c r="U23" s="164" t="s">
        <v>81</v>
      </c>
      <c r="V23" s="206" t="s">
        <v>177</v>
      </c>
      <c r="W23" s="131" t="s">
        <v>178</v>
      </c>
      <c r="X23" s="163" t="s">
        <v>61</v>
      </c>
      <c r="Y23" s="164">
        <v>5</v>
      </c>
      <c r="Z23" s="69" t="s">
        <v>179</v>
      </c>
      <c r="AA23" s="133" t="s">
        <v>164</v>
      </c>
      <c r="AB23" s="188" t="s">
        <v>78</v>
      </c>
      <c r="AC23" s="387">
        <v>0.45</v>
      </c>
      <c r="AD23" s="130" t="s">
        <v>154</v>
      </c>
      <c r="AE23" s="131" t="s">
        <v>155</v>
      </c>
      <c r="AF23" s="173" t="s">
        <v>81</v>
      </c>
      <c r="AG23" s="164">
        <v>0</v>
      </c>
      <c r="AH23" s="651" t="s">
        <v>40</v>
      </c>
      <c r="AI23" s="622" t="s">
        <v>189</v>
      </c>
      <c r="AJ23" s="181" t="s">
        <v>40</v>
      </c>
      <c r="AK23" s="179" t="s">
        <v>40</v>
      </c>
    </row>
    <row r="24" spans="1:37" s="5" customFormat="1" ht="409.6" thickBot="1">
      <c r="A24" s="109" t="s">
        <v>109</v>
      </c>
      <c r="B24" s="49" t="s">
        <v>190</v>
      </c>
      <c r="C24" s="36">
        <v>90</v>
      </c>
      <c r="D24" s="36">
        <f>34+50</f>
        <v>84</v>
      </c>
      <c r="E24" s="58">
        <v>85</v>
      </c>
      <c r="F24" s="148">
        <v>90</v>
      </c>
      <c r="G24" s="454">
        <f t="shared" si="2"/>
        <v>81</v>
      </c>
      <c r="H24" s="647" t="s">
        <v>191</v>
      </c>
      <c r="I24" s="179" t="s">
        <v>192</v>
      </c>
      <c r="J24" s="169" t="s">
        <v>40</v>
      </c>
      <c r="K24" s="169" t="s">
        <v>193</v>
      </c>
      <c r="L24" s="179" t="s">
        <v>194</v>
      </c>
      <c r="M24" s="181"/>
      <c r="N24" s="246" t="s">
        <v>76</v>
      </c>
      <c r="O24" s="231" t="s">
        <v>195</v>
      </c>
      <c r="P24" s="167" t="s">
        <v>78</v>
      </c>
      <c r="Q24" s="399">
        <v>0.7</v>
      </c>
      <c r="R24" s="247" t="s">
        <v>196</v>
      </c>
      <c r="S24" s="222" t="s">
        <v>197</v>
      </c>
      <c r="T24" s="170" t="s">
        <v>64</v>
      </c>
      <c r="U24" s="382">
        <v>0.1</v>
      </c>
      <c r="V24" s="228" t="s">
        <v>198</v>
      </c>
      <c r="W24" s="192" t="s">
        <v>199</v>
      </c>
      <c r="X24" s="190" t="s">
        <v>64</v>
      </c>
      <c r="Y24" s="191">
        <v>10</v>
      </c>
      <c r="Z24" s="193" t="s">
        <v>200</v>
      </c>
      <c r="AA24" s="173" t="s">
        <v>201</v>
      </c>
      <c r="AB24" s="163" t="s">
        <v>61</v>
      </c>
      <c r="AC24" s="381">
        <v>0.05</v>
      </c>
      <c r="AD24" s="224" t="s">
        <v>202</v>
      </c>
      <c r="AE24" s="222" t="s">
        <v>203</v>
      </c>
      <c r="AF24" s="222" t="s">
        <v>61</v>
      </c>
      <c r="AG24" s="171">
        <v>5</v>
      </c>
      <c r="AH24" s="179" t="s">
        <v>41</v>
      </c>
      <c r="AI24" s="622" t="s">
        <v>204</v>
      </c>
      <c r="AJ24" s="181" t="s">
        <v>40</v>
      </c>
      <c r="AK24" s="179" t="s">
        <v>40</v>
      </c>
    </row>
    <row r="25" spans="1:37" s="5" customFormat="1" ht="331.5" thickBot="1">
      <c r="A25" s="53" t="s">
        <v>109</v>
      </c>
      <c r="B25" s="116" t="s">
        <v>205</v>
      </c>
      <c r="C25" s="48">
        <v>90</v>
      </c>
      <c r="D25" s="48">
        <v>90</v>
      </c>
      <c r="E25" s="48">
        <v>90</v>
      </c>
      <c r="F25" s="48">
        <v>90</v>
      </c>
      <c r="G25" s="454">
        <f t="shared" si="2"/>
        <v>81</v>
      </c>
      <c r="H25" s="259"/>
      <c r="I25" s="90"/>
      <c r="J25" s="90"/>
      <c r="K25" s="259"/>
      <c r="L25" s="652"/>
      <c r="M25" s="78"/>
      <c r="N25" s="189" t="s">
        <v>76</v>
      </c>
      <c r="O25" s="221" t="s">
        <v>206</v>
      </c>
      <c r="P25" s="190" t="s">
        <v>78</v>
      </c>
      <c r="Q25" s="359">
        <v>0.6</v>
      </c>
      <c r="R25" s="172" t="s">
        <v>196</v>
      </c>
      <c r="S25" s="173" t="s">
        <v>197</v>
      </c>
      <c r="T25" s="163" t="s">
        <v>64</v>
      </c>
      <c r="U25" s="381">
        <v>0.1</v>
      </c>
      <c r="V25" s="208" t="s">
        <v>198</v>
      </c>
      <c r="W25" s="173" t="s">
        <v>199</v>
      </c>
      <c r="X25" s="163" t="s">
        <v>111</v>
      </c>
      <c r="Y25" s="381">
        <v>0.2</v>
      </c>
      <c r="Z25" s="208" t="s">
        <v>200</v>
      </c>
      <c r="AA25" s="173" t="s">
        <v>201</v>
      </c>
      <c r="AB25" s="163" t="s">
        <v>61</v>
      </c>
      <c r="AC25" s="381">
        <v>0.05</v>
      </c>
      <c r="AD25" s="172" t="s">
        <v>202</v>
      </c>
      <c r="AE25" s="173" t="s">
        <v>203</v>
      </c>
      <c r="AF25" s="173" t="s">
        <v>61</v>
      </c>
      <c r="AG25" s="381">
        <v>0.05</v>
      </c>
      <c r="AH25" s="179" t="s">
        <v>41</v>
      </c>
      <c r="AI25" s="622" t="s">
        <v>204</v>
      </c>
      <c r="AJ25" s="181" t="s">
        <v>40</v>
      </c>
      <c r="AK25" s="179" t="s">
        <v>40</v>
      </c>
    </row>
    <row r="26" spans="1:37" s="5" customFormat="1" ht="409.6" thickBot="1">
      <c r="A26" s="140" t="s">
        <v>109</v>
      </c>
      <c r="B26" s="30" t="s">
        <v>207</v>
      </c>
      <c r="C26" s="37">
        <v>35</v>
      </c>
      <c r="D26" s="37">
        <v>33</v>
      </c>
      <c r="E26" s="60">
        <v>32</v>
      </c>
      <c r="F26" s="149">
        <v>35</v>
      </c>
      <c r="G26" s="454">
        <v>31</v>
      </c>
      <c r="H26" s="624" t="s">
        <v>208</v>
      </c>
      <c r="I26" s="305" t="s">
        <v>209</v>
      </c>
      <c r="J26" s="183" t="s">
        <v>210</v>
      </c>
      <c r="K26" s="183" t="s">
        <v>211</v>
      </c>
      <c r="L26" s="305" t="s">
        <v>212</v>
      </c>
      <c r="M26" s="653">
        <v>1</v>
      </c>
      <c r="N26" s="172" t="s">
        <v>76</v>
      </c>
      <c r="O26" s="173" t="s">
        <v>213</v>
      </c>
      <c r="P26" s="163" t="s">
        <v>78</v>
      </c>
      <c r="Q26" s="381">
        <v>0.8</v>
      </c>
      <c r="R26" s="230" t="s">
        <v>214</v>
      </c>
      <c r="S26" s="231" t="s">
        <v>215</v>
      </c>
      <c r="T26" s="167" t="s">
        <v>64</v>
      </c>
      <c r="U26" s="383">
        <v>0.05</v>
      </c>
      <c r="V26" s="230" t="s">
        <v>216</v>
      </c>
      <c r="W26" s="231" t="s">
        <v>217</v>
      </c>
      <c r="X26" s="167" t="s">
        <v>111</v>
      </c>
      <c r="Y26" s="168">
        <v>10</v>
      </c>
      <c r="Z26" s="172" t="s">
        <v>82</v>
      </c>
      <c r="AA26" s="173" t="s">
        <v>218</v>
      </c>
      <c r="AB26" s="163" t="s">
        <v>61</v>
      </c>
      <c r="AC26" s="381">
        <v>0.03</v>
      </c>
      <c r="AD26" s="230" t="s">
        <v>219</v>
      </c>
      <c r="AE26" s="231" t="s">
        <v>220</v>
      </c>
      <c r="AF26" s="231" t="s">
        <v>61</v>
      </c>
      <c r="AG26" s="168">
        <v>2</v>
      </c>
      <c r="AH26" s="179" t="s">
        <v>41</v>
      </c>
      <c r="AI26" s="260" t="s">
        <v>41</v>
      </c>
      <c r="AJ26" s="624" t="s">
        <v>40</v>
      </c>
      <c r="AK26" s="305" t="s">
        <v>50</v>
      </c>
    </row>
    <row r="27" spans="1:37" s="21" customFormat="1" ht="90.75" thickBot="1">
      <c r="A27" s="109" t="s">
        <v>109</v>
      </c>
      <c r="B27" s="49" t="s">
        <v>221</v>
      </c>
      <c r="C27" s="31">
        <v>180</v>
      </c>
      <c r="D27" s="31">
        <f>138+54</f>
        <v>192</v>
      </c>
      <c r="E27" s="117">
        <v>176</v>
      </c>
      <c r="F27" s="117">
        <v>180</v>
      </c>
      <c r="G27" s="453">
        <f>$F27*0.85</f>
        <v>153</v>
      </c>
      <c r="H27" s="654" t="s">
        <v>222</v>
      </c>
      <c r="I27" s="169" t="s">
        <v>91</v>
      </c>
      <c r="J27" s="169" t="s">
        <v>223</v>
      </c>
      <c r="K27" s="169" t="s">
        <v>224</v>
      </c>
      <c r="L27" s="169"/>
      <c r="M27" s="131" t="s">
        <v>225</v>
      </c>
      <c r="N27" s="224" t="s">
        <v>76</v>
      </c>
      <c r="O27" s="90" t="s">
        <v>226</v>
      </c>
      <c r="P27" s="170" t="s">
        <v>111</v>
      </c>
      <c r="Q27" s="385">
        <v>0.45</v>
      </c>
      <c r="R27" s="172"/>
      <c r="S27" s="173"/>
      <c r="T27" s="163" t="s">
        <v>81</v>
      </c>
      <c r="U27" s="164">
        <v>0</v>
      </c>
      <c r="V27" s="195"/>
      <c r="W27" s="65"/>
      <c r="X27" s="64" t="s">
        <v>81</v>
      </c>
      <c r="Y27" s="64"/>
      <c r="Z27" s="196" t="s">
        <v>82</v>
      </c>
      <c r="AA27" s="78" t="s">
        <v>227</v>
      </c>
      <c r="AB27" s="170" t="s">
        <v>111</v>
      </c>
      <c r="AC27" s="386">
        <v>0.45</v>
      </c>
      <c r="AD27" s="74" t="s">
        <v>228</v>
      </c>
      <c r="AE27" s="74" t="s">
        <v>229</v>
      </c>
      <c r="AF27" s="186" t="s">
        <v>61</v>
      </c>
      <c r="AG27" s="384">
        <v>0.1</v>
      </c>
      <c r="AH27" s="179" t="s">
        <v>41</v>
      </c>
      <c r="AI27" s="260" t="s">
        <v>40</v>
      </c>
      <c r="AJ27" s="624" t="s">
        <v>40</v>
      </c>
      <c r="AK27" s="305" t="s">
        <v>50</v>
      </c>
    </row>
    <row r="28" spans="1:37" s="21" customFormat="1" ht="126" customHeight="1" thickBot="1">
      <c r="A28" s="94" t="s">
        <v>109</v>
      </c>
      <c r="B28" s="29" t="s">
        <v>230</v>
      </c>
      <c r="C28" s="50">
        <v>90</v>
      </c>
      <c r="D28" s="449">
        <f>29+10</f>
        <v>39</v>
      </c>
      <c r="E28" s="449">
        <v>49</v>
      </c>
      <c r="F28" s="449">
        <v>70</v>
      </c>
      <c r="G28" s="454">
        <f t="shared" ref="G28:G32" si="3">$F28*0.9</f>
        <v>63</v>
      </c>
      <c r="H28" s="655" t="s">
        <v>231</v>
      </c>
      <c r="I28" s="90" t="s">
        <v>232</v>
      </c>
      <c r="J28" s="90" t="s">
        <v>233</v>
      </c>
      <c r="K28" s="178" t="s">
        <v>92</v>
      </c>
      <c r="L28" s="652"/>
      <c r="M28" s="259" t="s">
        <v>225</v>
      </c>
      <c r="N28" s="172" t="s">
        <v>76</v>
      </c>
      <c r="O28" s="169" t="s">
        <v>234</v>
      </c>
      <c r="P28" s="163" t="s">
        <v>78</v>
      </c>
      <c r="Q28" s="388">
        <v>0.6</v>
      </c>
      <c r="R28" s="172"/>
      <c r="S28" s="173"/>
      <c r="T28" s="163" t="s">
        <v>81</v>
      </c>
      <c r="U28" s="225">
        <v>0</v>
      </c>
      <c r="V28" s="172"/>
      <c r="W28" s="173"/>
      <c r="X28" s="163" t="s">
        <v>81</v>
      </c>
      <c r="Y28" s="164"/>
      <c r="Z28" s="256" t="s">
        <v>82</v>
      </c>
      <c r="AA28" s="220" t="s">
        <v>235</v>
      </c>
      <c r="AB28" s="163" t="s">
        <v>111</v>
      </c>
      <c r="AC28" s="381">
        <v>0.35</v>
      </c>
      <c r="AD28" s="17" t="s">
        <v>228</v>
      </c>
      <c r="AE28" s="10" t="s">
        <v>142</v>
      </c>
      <c r="AF28" s="187" t="s">
        <v>61</v>
      </c>
      <c r="AG28" s="387">
        <v>0.05</v>
      </c>
      <c r="AH28" s="179" t="s">
        <v>41</v>
      </c>
      <c r="AI28" s="260" t="s">
        <v>40</v>
      </c>
      <c r="AJ28" s="624" t="s">
        <v>40</v>
      </c>
      <c r="AK28" s="305" t="s">
        <v>50</v>
      </c>
    </row>
    <row r="29" spans="1:37" s="21" customFormat="1" ht="75">
      <c r="A29" s="95" t="s">
        <v>109</v>
      </c>
      <c r="B29" s="50" t="s">
        <v>236</v>
      </c>
      <c r="C29" s="50">
        <v>90</v>
      </c>
      <c r="D29" s="727">
        <f>15+12</f>
        <v>27</v>
      </c>
      <c r="E29" s="727">
        <v>39</v>
      </c>
      <c r="F29" s="727">
        <v>70</v>
      </c>
      <c r="G29" s="454">
        <f t="shared" si="3"/>
        <v>63</v>
      </c>
      <c r="H29" s="656" t="s">
        <v>237</v>
      </c>
      <c r="I29" s="90" t="s">
        <v>238</v>
      </c>
      <c r="J29" s="90" t="s">
        <v>239</v>
      </c>
      <c r="K29" s="178" t="s">
        <v>240</v>
      </c>
      <c r="L29" s="652"/>
      <c r="M29" s="259" t="s">
        <v>225</v>
      </c>
      <c r="N29" s="189" t="s">
        <v>76</v>
      </c>
      <c r="O29" s="183" t="s">
        <v>241</v>
      </c>
      <c r="P29" s="190" t="s">
        <v>78</v>
      </c>
      <c r="Q29" s="359">
        <v>0.6</v>
      </c>
      <c r="R29" s="189"/>
      <c r="S29" s="192"/>
      <c r="T29" s="190" t="s">
        <v>81</v>
      </c>
      <c r="U29" s="226">
        <v>0</v>
      </c>
      <c r="V29" s="189"/>
      <c r="W29" s="192"/>
      <c r="X29" s="190" t="s">
        <v>81</v>
      </c>
      <c r="Y29" s="191"/>
      <c r="Z29" s="303" t="s">
        <v>82</v>
      </c>
      <c r="AA29" s="304" t="s">
        <v>227</v>
      </c>
      <c r="AB29" s="190" t="s">
        <v>111</v>
      </c>
      <c r="AC29" s="389">
        <v>0.35</v>
      </c>
      <c r="AD29" s="305" t="s">
        <v>228</v>
      </c>
      <c r="AE29" s="183" t="s">
        <v>229</v>
      </c>
      <c r="AF29" s="192" t="s">
        <v>61</v>
      </c>
      <c r="AG29" s="389">
        <v>0.05</v>
      </c>
      <c r="AH29" s="305" t="s">
        <v>41</v>
      </c>
      <c r="AI29" s="260" t="s">
        <v>40</v>
      </c>
      <c r="AJ29" s="624" t="s">
        <v>40</v>
      </c>
      <c r="AK29" s="305" t="s">
        <v>50</v>
      </c>
    </row>
    <row r="30" spans="1:37" s="397" customFormat="1" ht="300">
      <c r="A30" s="390" t="s">
        <v>109</v>
      </c>
      <c r="B30" s="391" t="s">
        <v>242</v>
      </c>
      <c r="C30" s="392">
        <v>90</v>
      </c>
      <c r="D30" s="392">
        <f>47+6</f>
        <v>53</v>
      </c>
      <c r="E30" s="393">
        <v>64</v>
      </c>
      <c r="F30" s="393">
        <v>90</v>
      </c>
      <c r="G30" s="454">
        <f t="shared" si="3"/>
        <v>81</v>
      </c>
      <c r="H30" s="395" t="s">
        <v>243</v>
      </c>
      <c r="I30" s="395" t="s">
        <v>192</v>
      </c>
      <c r="J30" s="395" t="s">
        <v>40</v>
      </c>
      <c r="K30" s="395" t="s">
        <v>186</v>
      </c>
      <c r="L30" s="395" t="s">
        <v>244</v>
      </c>
      <c r="M30" s="395"/>
      <c r="N30" s="394" t="s">
        <v>76</v>
      </c>
      <c r="O30" s="395" t="s">
        <v>245</v>
      </c>
      <c r="P30" s="396" t="s">
        <v>78</v>
      </c>
      <c r="Q30" s="398">
        <v>0.2</v>
      </c>
      <c r="R30" s="394" t="s">
        <v>246</v>
      </c>
      <c r="S30" s="394" t="s">
        <v>247</v>
      </c>
      <c r="T30" s="396" t="s">
        <v>111</v>
      </c>
      <c r="U30" s="398">
        <v>0.2</v>
      </c>
      <c r="V30" s="394" t="s">
        <v>248</v>
      </c>
      <c r="W30" s="394" t="s">
        <v>249</v>
      </c>
      <c r="X30" s="396" t="s">
        <v>78</v>
      </c>
      <c r="Y30" s="398">
        <v>0.2</v>
      </c>
      <c r="Z30" s="394" t="s">
        <v>250</v>
      </c>
      <c r="AA30" s="394" t="s">
        <v>251</v>
      </c>
      <c r="AB30" s="396" t="s">
        <v>78</v>
      </c>
      <c r="AC30" s="398">
        <v>0.2</v>
      </c>
      <c r="AD30" s="394" t="s">
        <v>252</v>
      </c>
      <c r="AE30" s="394" t="s">
        <v>253</v>
      </c>
      <c r="AF30" s="396" t="s">
        <v>78</v>
      </c>
      <c r="AG30" s="398">
        <v>0.2</v>
      </c>
      <c r="AH30" s="395" t="s">
        <v>254</v>
      </c>
      <c r="AI30" s="395" t="s">
        <v>255</v>
      </c>
      <c r="AJ30" s="395" t="s">
        <v>50</v>
      </c>
      <c r="AK30" s="395" t="s">
        <v>50</v>
      </c>
    </row>
    <row r="31" spans="1:37" s="5" customFormat="1" ht="127.35" customHeight="1" thickBot="1">
      <c r="A31" s="110" t="s">
        <v>256</v>
      </c>
      <c r="B31" s="31" t="s">
        <v>257</v>
      </c>
      <c r="C31" s="39">
        <v>90</v>
      </c>
      <c r="D31" s="39">
        <v>77</v>
      </c>
      <c r="E31" s="59">
        <v>89</v>
      </c>
      <c r="F31" s="59">
        <v>90</v>
      </c>
      <c r="G31" s="454">
        <f t="shared" si="3"/>
        <v>81</v>
      </c>
      <c r="H31" s="78" t="s">
        <v>258</v>
      </c>
      <c r="I31" s="90" t="s">
        <v>259</v>
      </c>
      <c r="J31" s="90" t="s">
        <v>40</v>
      </c>
      <c r="K31" s="178" t="s">
        <v>186</v>
      </c>
      <c r="L31" s="652" t="s">
        <v>260</v>
      </c>
      <c r="M31" s="259" t="s">
        <v>261</v>
      </c>
      <c r="N31" s="230" t="s">
        <v>76</v>
      </c>
      <c r="O31" s="231" t="s">
        <v>262</v>
      </c>
      <c r="P31" s="167" t="s">
        <v>78</v>
      </c>
      <c r="Q31" s="399">
        <v>1</v>
      </c>
      <c r="R31" s="230"/>
      <c r="S31" s="231"/>
      <c r="T31" s="167" t="s">
        <v>81</v>
      </c>
      <c r="U31" s="242">
        <v>0</v>
      </c>
      <c r="V31" s="230"/>
      <c r="W31" s="231"/>
      <c r="X31" s="167" t="s">
        <v>81</v>
      </c>
      <c r="Y31" s="168"/>
      <c r="Z31" s="71"/>
      <c r="AA31" s="265"/>
      <c r="AB31" s="185" t="s">
        <v>81</v>
      </c>
      <c r="AC31" s="185">
        <v>0</v>
      </c>
      <c r="AD31" s="186"/>
      <c r="AE31" s="186"/>
      <c r="AF31" s="258" t="s">
        <v>81</v>
      </c>
      <c r="AG31" s="264">
        <v>0</v>
      </c>
      <c r="AH31" s="352" t="s">
        <v>50</v>
      </c>
      <c r="AI31" s="646" t="s">
        <v>50</v>
      </c>
      <c r="AJ31" s="647" t="s">
        <v>50</v>
      </c>
      <c r="AK31" s="352" t="s">
        <v>40</v>
      </c>
    </row>
    <row r="32" spans="1:37" s="5" customFormat="1" ht="113.45" customHeight="1">
      <c r="A32" s="118" t="s">
        <v>256</v>
      </c>
      <c r="B32" s="119" t="s">
        <v>263</v>
      </c>
      <c r="C32" s="120">
        <v>60</v>
      </c>
      <c r="D32" s="120">
        <v>62</v>
      </c>
      <c r="E32" s="121">
        <v>59</v>
      </c>
      <c r="F32" s="121">
        <v>60</v>
      </c>
      <c r="G32" s="454">
        <f t="shared" si="3"/>
        <v>54</v>
      </c>
      <c r="H32" s="657" t="s">
        <v>264</v>
      </c>
      <c r="I32" s="183" t="s">
        <v>55</v>
      </c>
      <c r="J32" s="183" t="s">
        <v>40</v>
      </c>
      <c r="K32" s="658" t="s">
        <v>265</v>
      </c>
      <c r="L32" s="659" t="s">
        <v>266</v>
      </c>
      <c r="M32" s="304"/>
      <c r="N32" s="189" t="s">
        <v>76</v>
      </c>
      <c r="O32" s="192" t="s">
        <v>267</v>
      </c>
      <c r="P32" s="190" t="s">
        <v>78</v>
      </c>
      <c r="Q32" s="359">
        <v>0.8</v>
      </c>
      <c r="R32" s="189"/>
      <c r="S32" s="192"/>
      <c r="T32" s="190" t="s">
        <v>81</v>
      </c>
      <c r="U32" s="226">
        <v>0</v>
      </c>
      <c r="V32" s="189"/>
      <c r="W32" s="192"/>
      <c r="X32" s="190" t="s">
        <v>81</v>
      </c>
      <c r="Y32" s="191"/>
      <c r="Z32" s="70" t="s">
        <v>268</v>
      </c>
      <c r="AA32" s="68" t="s">
        <v>269</v>
      </c>
      <c r="AB32" s="188" t="s">
        <v>64</v>
      </c>
      <c r="AC32" s="400">
        <v>0.2</v>
      </c>
      <c r="AD32" s="187"/>
      <c r="AE32" s="187"/>
      <c r="AF32" s="236" t="s">
        <v>81</v>
      </c>
      <c r="AG32" s="227">
        <v>0</v>
      </c>
      <c r="AH32" s="305" t="s">
        <v>50</v>
      </c>
      <c r="AI32" s="260" t="s">
        <v>270</v>
      </c>
      <c r="AJ32" s="624" t="s">
        <v>50</v>
      </c>
      <c r="AK32" s="305" t="s">
        <v>40</v>
      </c>
    </row>
    <row r="33" spans="1:38" s="401" customFormat="1" ht="113.45" customHeight="1">
      <c r="A33" s="390" t="s">
        <v>256</v>
      </c>
      <c r="B33" s="390" t="s">
        <v>271</v>
      </c>
      <c r="C33" s="660">
        <v>45</v>
      </c>
      <c r="D33" s="660">
        <v>45</v>
      </c>
      <c r="E33" s="660">
        <v>45</v>
      </c>
      <c r="F33" s="660">
        <v>45</v>
      </c>
      <c r="G33" s="454">
        <v>40</v>
      </c>
      <c r="H33" s="661" t="s">
        <v>272</v>
      </c>
      <c r="I33" s="395" t="s">
        <v>55</v>
      </c>
      <c r="J33" s="395" t="s">
        <v>40</v>
      </c>
      <c r="K33" s="395" t="s">
        <v>273</v>
      </c>
      <c r="L33" s="395" t="s">
        <v>274</v>
      </c>
      <c r="M33" s="395" t="s">
        <v>275</v>
      </c>
      <c r="N33" s="396" t="s">
        <v>76</v>
      </c>
      <c r="O33" s="396" t="s">
        <v>276</v>
      </c>
      <c r="P33" s="396" t="s">
        <v>64</v>
      </c>
      <c r="Q33" s="398">
        <v>0.7</v>
      </c>
      <c r="R33" s="396"/>
      <c r="S33" s="396"/>
      <c r="T33" s="396" t="s">
        <v>81</v>
      </c>
      <c r="U33" s="396">
        <v>0</v>
      </c>
      <c r="V33" s="396" t="s">
        <v>277</v>
      </c>
      <c r="W33" s="396" t="s">
        <v>278</v>
      </c>
      <c r="X33" s="396" t="s">
        <v>64</v>
      </c>
      <c r="Y33" s="398">
        <v>0.25</v>
      </c>
      <c r="Z33" s="396" t="s">
        <v>268</v>
      </c>
      <c r="AA33" s="396" t="s">
        <v>279</v>
      </c>
      <c r="AB33" s="396" t="s">
        <v>61</v>
      </c>
      <c r="AC33" s="398">
        <v>0.05</v>
      </c>
      <c r="AD33" s="396"/>
      <c r="AE33" s="396"/>
      <c r="AF33" s="396" t="s">
        <v>81</v>
      </c>
      <c r="AG33" s="398">
        <v>0</v>
      </c>
      <c r="AH33" s="395" t="s">
        <v>40</v>
      </c>
      <c r="AI33" s="395" t="s">
        <v>280</v>
      </c>
      <c r="AJ33" s="395" t="s">
        <v>40</v>
      </c>
      <c r="AK33" s="395" t="s">
        <v>40</v>
      </c>
    </row>
    <row r="34" spans="1:38" s="5" customFormat="1" ht="145.35" customHeight="1" thickBot="1">
      <c r="A34" s="110" t="s">
        <v>256</v>
      </c>
      <c r="B34" s="31" t="s">
        <v>281</v>
      </c>
      <c r="C34" s="39">
        <v>200</v>
      </c>
      <c r="D34" s="39">
        <f>142+38</f>
        <v>180</v>
      </c>
      <c r="E34" s="59">
        <v>185</v>
      </c>
      <c r="F34" s="446">
        <v>185</v>
      </c>
      <c r="G34" s="453">
        <v>157</v>
      </c>
      <c r="H34" s="647"/>
      <c r="I34" s="352" t="s">
        <v>55</v>
      </c>
      <c r="J34" s="306" t="s">
        <v>40</v>
      </c>
      <c r="K34" s="306" t="s">
        <v>186</v>
      </c>
      <c r="L34" s="352"/>
      <c r="M34" s="647"/>
      <c r="N34" s="308" t="s">
        <v>76</v>
      </c>
      <c r="O34" s="234" t="s">
        <v>282</v>
      </c>
      <c r="P34" s="167" t="s">
        <v>78</v>
      </c>
      <c r="Q34" s="383">
        <v>0.3</v>
      </c>
      <c r="R34" s="309" t="s">
        <v>283</v>
      </c>
      <c r="S34" s="231" t="s">
        <v>284</v>
      </c>
      <c r="T34" s="167" t="s">
        <v>111</v>
      </c>
      <c r="U34" s="383">
        <v>0.2</v>
      </c>
      <c r="V34" s="230" t="s">
        <v>285</v>
      </c>
      <c r="W34" s="231" t="s">
        <v>286</v>
      </c>
      <c r="X34" s="167" t="s">
        <v>111</v>
      </c>
      <c r="Y34" s="383">
        <v>0.15</v>
      </c>
      <c r="Z34" s="230" t="s">
        <v>287</v>
      </c>
      <c r="AA34" s="231" t="s">
        <v>288</v>
      </c>
      <c r="AB34" s="167" t="s">
        <v>78</v>
      </c>
      <c r="AC34" s="383">
        <v>0.3</v>
      </c>
      <c r="AD34" s="224" t="s">
        <v>289</v>
      </c>
      <c r="AE34" s="222" t="s">
        <v>290</v>
      </c>
      <c r="AF34" s="307" t="s">
        <v>61</v>
      </c>
      <c r="AG34" s="402">
        <v>0.05</v>
      </c>
      <c r="AH34" s="352" t="s">
        <v>40</v>
      </c>
      <c r="AI34" s="646" t="s">
        <v>40</v>
      </c>
      <c r="AJ34" s="647" t="s">
        <v>40</v>
      </c>
      <c r="AK34" s="352" t="s">
        <v>40</v>
      </c>
    </row>
    <row r="35" spans="1:38" s="5" customFormat="1" ht="156" customHeight="1" thickBot="1">
      <c r="A35" s="111" t="s">
        <v>256</v>
      </c>
      <c r="B35" s="102" t="s">
        <v>291</v>
      </c>
      <c r="C35" s="102">
        <v>90</v>
      </c>
      <c r="D35" s="102">
        <v>88</v>
      </c>
      <c r="E35" s="102">
        <v>90</v>
      </c>
      <c r="F35" s="112">
        <v>90</v>
      </c>
      <c r="G35" s="454">
        <f>$F35*0.9</f>
        <v>81</v>
      </c>
      <c r="H35" s="199"/>
      <c r="I35" s="352" t="s">
        <v>55</v>
      </c>
      <c r="J35" s="306" t="s">
        <v>40</v>
      </c>
      <c r="K35" s="306" t="s">
        <v>73</v>
      </c>
      <c r="L35" s="179"/>
      <c r="M35" s="181"/>
      <c r="N35" s="249" t="s">
        <v>85</v>
      </c>
      <c r="O35" s="211" t="s">
        <v>292</v>
      </c>
      <c r="P35" s="190" t="s">
        <v>78</v>
      </c>
      <c r="Q35" s="359">
        <v>0.3</v>
      </c>
      <c r="R35" s="229" t="s">
        <v>283</v>
      </c>
      <c r="S35" s="173" t="s">
        <v>284</v>
      </c>
      <c r="T35" s="163" t="s">
        <v>111</v>
      </c>
      <c r="U35" s="381">
        <v>0.2</v>
      </c>
      <c r="V35" s="224" t="s">
        <v>285</v>
      </c>
      <c r="W35" s="222" t="s">
        <v>286</v>
      </c>
      <c r="X35" s="170" t="s">
        <v>111</v>
      </c>
      <c r="Y35" s="385">
        <v>0.15</v>
      </c>
      <c r="Z35" s="172" t="s">
        <v>287</v>
      </c>
      <c r="AA35" s="173" t="s">
        <v>288</v>
      </c>
      <c r="AB35" s="163" t="s">
        <v>78</v>
      </c>
      <c r="AC35" s="381">
        <v>0.3</v>
      </c>
      <c r="AD35" s="208" t="s">
        <v>289</v>
      </c>
      <c r="AE35" s="173" t="s">
        <v>290</v>
      </c>
      <c r="AF35" s="257" t="s">
        <v>61</v>
      </c>
      <c r="AG35" s="403">
        <v>0.05</v>
      </c>
      <c r="AH35" s="352" t="s">
        <v>40</v>
      </c>
      <c r="AI35" s="646" t="s">
        <v>40</v>
      </c>
      <c r="AJ35" s="647" t="s">
        <v>40</v>
      </c>
      <c r="AK35" s="352" t="s">
        <v>40</v>
      </c>
    </row>
    <row r="36" spans="1:38" s="5" customFormat="1" ht="208.5" customHeight="1" thickBot="1">
      <c r="A36" s="111" t="s">
        <v>256</v>
      </c>
      <c r="B36" s="728" t="s">
        <v>293</v>
      </c>
      <c r="C36" s="37">
        <v>463</v>
      </c>
      <c r="D36" s="37">
        <v>552</v>
      </c>
      <c r="E36" s="37">
        <v>459</v>
      </c>
      <c r="F36" s="42">
        <v>463</v>
      </c>
      <c r="G36" s="452">
        <v>370</v>
      </c>
      <c r="H36" s="662" t="s">
        <v>294</v>
      </c>
      <c r="I36" s="179" t="s">
        <v>192</v>
      </c>
      <c r="J36" s="169" t="s">
        <v>40</v>
      </c>
      <c r="K36" s="658" t="s">
        <v>265</v>
      </c>
      <c r="L36" s="663" t="s">
        <v>295</v>
      </c>
      <c r="M36" s="658" t="s">
        <v>690</v>
      </c>
      <c r="N36" s="331" t="s">
        <v>76</v>
      </c>
      <c r="O36" s="664" t="s">
        <v>296</v>
      </c>
      <c r="P36" s="163" t="s">
        <v>78</v>
      </c>
      <c r="Q36" s="381">
        <v>0.6</v>
      </c>
      <c r="R36" s="333" t="s">
        <v>297</v>
      </c>
      <c r="S36" s="665" t="s">
        <v>298</v>
      </c>
      <c r="T36" s="360" t="s">
        <v>691</v>
      </c>
      <c r="U36" s="382">
        <v>0.1</v>
      </c>
      <c r="V36" s="334" t="s">
        <v>299</v>
      </c>
      <c r="W36" s="338" t="s">
        <v>300</v>
      </c>
      <c r="X36" s="338" t="s">
        <v>61</v>
      </c>
      <c r="Y36" s="359">
        <v>0.1</v>
      </c>
      <c r="Z36" s="666" t="s">
        <v>301</v>
      </c>
      <c r="AA36" s="139" t="s">
        <v>279</v>
      </c>
      <c r="AB36" s="139" t="s">
        <v>48</v>
      </c>
      <c r="AC36" s="667">
        <v>0.1</v>
      </c>
      <c r="AD36" s="344" t="s">
        <v>302</v>
      </c>
      <c r="AE36" s="665" t="s">
        <v>298</v>
      </c>
      <c r="AF36" s="204" t="s">
        <v>61</v>
      </c>
      <c r="AG36" s="668">
        <v>0.1</v>
      </c>
      <c r="AH36" s="651" t="s">
        <v>41</v>
      </c>
      <c r="AI36" s="622" t="s">
        <v>303</v>
      </c>
      <c r="AJ36" s="181" t="s">
        <v>40</v>
      </c>
      <c r="AK36" s="179" t="s">
        <v>40</v>
      </c>
    </row>
    <row r="37" spans="1:38" s="5" customFormat="1" ht="250.5" customHeight="1" thickBot="1">
      <c r="A37" s="96" t="s">
        <v>256</v>
      </c>
      <c r="B37" s="102" t="s">
        <v>304</v>
      </c>
      <c r="C37" s="38">
        <v>135</v>
      </c>
      <c r="D37" s="38">
        <v>133</v>
      </c>
      <c r="E37" s="38">
        <v>136</v>
      </c>
      <c r="F37" s="43">
        <v>135</v>
      </c>
      <c r="G37" s="453">
        <v>115</v>
      </c>
      <c r="H37" s="669" t="s">
        <v>305</v>
      </c>
      <c r="I37" s="179" t="s">
        <v>192</v>
      </c>
      <c r="J37" s="90" t="s">
        <v>40</v>
      </c>
      <c r="K37" s="658" t="s">
        <v>73</v>
      </c>
      <c r="L37" s="670" t="s">
        <v>295</v>
      </c>
      <c r="M37" s="658" t="s">
        <v>690</v>
      </c>
      <c r="N37" s="332" t="s">
        <v>76</v>
      </c>
      <c r="O37" s="664" t="s">
        <v>296</v>
      </c>
      <c r="P37" s="338" t="s">
        <v>78</v>
      </c>
      <c r="Q37" s="671">
        <v>0.6</v>
      </c>
      <c r="R37" s="672" t="s">
        <v>297</v>
      </c>
      <c r="S37" s="673" t="s">
        <v>298</v>
      </c>
      <c r="T37" s="338" t="s">
        <v>61</v>
      </c>
      <c r="U37" s="674">
        <v>0.1</v>
      </c>
      <c r="V37" s="335" t="s">
        <v>299</v>
      </c>
      <c r="W37" s="201" t="s">
        <v>300</v>
      </c>
      <c r="X37" s="201" t="s">
        <v>61</v>
      </c>
      <c r="Y37" s="675">
        <v>0.1</v>
      </c>
      <c r="Z37" s="666" t="s">
        <v>301</v>
      </c>
      <c r="AA37" s="139" t="s">
        <v>279</v>
      </c>
      <c r="AB37" s="203" t="s">
        <v>61</v>
      </c>
      <c r="AC37" s="676">
        <v>0.1</v>
      </c>
      <c r="AD37" s="345" t="s">
        <v>302</v>
      </c>
      <c r="AE37" s="673" t="s">
        <v>298</v>
      </c>
      <c r="AF37" s="212" t="s">
        <v>61</v>
      </c>
      <c r="AG37" s="671">
        <v>0.1</v>
      </c>
      <c r="AH37" s="305" t="s">
        <v>41</v>
      </c>
      <c r="AI37" s="622" t="s">
        <v>303</v>
      </c>
      <c r="AJ37" s="624" t="s">
        <v>40</v>
      </c>
      <c r="AK37" s="305" t="s">
        <v>40</v>
      </c>
    </row>
    <row r="38" spans="1:38" s="5" customFormat="1" ht="152.1" customHeight="1" thickBot="1">
      <c r="A38" s="110" t="s">
        <v>109</v>
      </c>
      <c r="B38" s="31" t="s">
        <v>306</v>
      </c>
      <c r="C38" s="39">
        <v>90</v>
      </c>
      <c r="D38" s="39">
        <f>71+7</f>
        <v>78</v>
      </c>
      <c r="E38" s="39">
        <v>89</v>
      </c>
      <c r="F38" s="44">
        <v>90</v>
      </c>
      <c r="G38" s="454">
        <f>$F38*0.9</f>
        <v>81</v>
      </c>
      <c r="H38" s="677" t="s">
        <v>307</v>
      </c>
      <c r="I38" s="305" t="s">
        <v>159</v>
      </c>
      <c r="J38" s="183" t="s">
        <v>40</v>
      </c>
      <c r="K38" s="183" t="s">
        <v>308</v>
      </c>
      <c r="L38" s="305" t="s">
        <v>309</v>
      </c>
      <c r="M38" s="624" t="s">
        <v>310</v>
      </c>
      <c r="N38" s="189" t="s">
        <v>76</v>
      </c>
      <c r="O38" s="192" t="s">
        <v>311</v>
      </c>
      <c r="P38" s="192" t="s">
        <v>111</v>
      </c>
      <c r="Q38" s="404">
        <v>0.5</v>
      </c>
      <c r="R38" s="189" t="s">
        <v>312</v>
      </c>
      <c r="S38" s="192" t="s">
        <v>313</v>
      </c>
      <c r="T38" s="190" t="s">
        <v>64</v>
      </c>
      <c r="U38" s="404">
        <v>0.2</v>
      </c>
      <c r="V38" s="189" t="s">
        <v>314</v>
      </c>
      <c r="W38" s="192" t="s">
        <v>315</v>
      </c>
      <c r="X38" s="190" t="s">
        <v>64</v>
      </c>
      <c r="Y38" s="389">
        <v>0.2</v>
      </c>
      <c r="Z38" s="189"/>
      <c r="AA38" s="192"/>
      <c r="AB38" s="190" t="s">
        <v>81</v>
      </c>
      <c r="AC38" s="460">
        <v>0</v>
      </c>
      <c r="AD38" s="189" t="s">
        <v>316</v>
      </c>
      <c r="AE38" s="192" t="s">
        <v>317</v>
      </c>
      <c r="AF38" s="190" t="s">
        <v>61</v>
      </c>
      <c r="AG38" s="404">
        <v>0.1</v>
      </c>
      <c r="AH38" s="305" t="s">
        <v>40</v>
      </c>
      <c r="AI38" s="260" t="s">
        <v>40</v>
      </c>
      <c r="AJ38" s="181" t="s">
        <v>40</v>
      </c>
      <c r="AK38" s="179" t="s">
        <v>40</v>
      </c>
    </row>
    <row r="39" spans="1:38" s="5" customFormat="1" ht="120" customHeight="1" thickBot="1">
      <c r="A39" s="111" t="s">
        <v>256</v>
      </c>
      <c r="B39" s="30" t="s">
        <v>318</v>
      </c>
      <c r="C39" s="37">
        <v>100</v>
      </c>
      <c r="D39" s="37">
        <f>79+16</f>
        <v>95</v>
      </c>
      <c r="E39" s="60">
        <v>98</v>
      </c>
      <c r="F39" s="60">
        <v>100</v>
      </c>
      <c r="G39" s="453">
        <f>$F39*0.85</f>
        <v>85</v>
      </c>
      <c r="H39" s="678"/>
      <c r="I39" s="305" t="s">
        <v>159</v>
      </c>
      <c r="J39" s="183" t="s">
        <v>40</v>
      </c>
      <c r="K39" s="183" t="s">
        <v>308</v>
      </c>
      <c r="L39" s="305"/>
      <c r="M39" s="624"/>
      <c r="N39" s="189" t="s">
        <v>76</v>
      </c>
      <c r="O39" s="192" t="s">
        <v>319</v>
      </c>
      <c r="P39" s="190" t="s">
        <v>64</v>
      </c>
      <c r="Q39" s="389">
        <v>0.5</v>
      </c>
      <c r="R39" s="189" t="s">
        <v>320</v>
      </c>
      <c r="S39" s="192" t="s">
        <v>321</v>
      </c>
      <c r="T39" s="192" t="s">
        <v>64</v>
      </c>
      <c r="U39" s="389">
        <v>0.5</v>
      </c>
      <c r="V39" s="189"/>
      <c r="W39" s="192"/>
      <c r="X39" s="190" t="s">
        <v>81</v>
      </c>
      <c r="Y39" s="191"/>
      <c r="Z39" s="189"/>
      <c r="AA39" s="192"/>
      <c r="AB39" s="190" t="s">
        <v>81</v>
      </c>
      <c r="AC39" s="191">
        <v>0</v>
      </c>
      <c r="AD39" s="189"/>
      <c r="AE39" s="192"/>
      <c r="AF39" s="190" t="s">
        <v>81</v>
      </c>
      <c r="AG39" s="226">
        <v>0</v>
      </c>
      <c r="AH39" s="305" t="s">
        <v>40</v>
      </c>
      <c r="AI39" s="260" t="s">
        <v>40</v>
      </c>
      <c r="AJ39" s="624" t="s">
        <v>40</v>
      </c>
      <c r="AK39" s="305" t="s">
        <v>40</v>
      </c>
    </row>
    <row r="40" spans="1:38" s="5" customFormat="1" ht="105" customHeight="1" thickBot="1">
      <c r="A40" s="110" t="s">
        <v>109</v>
      </c>
      <c r="B40" s="31" t="s">
        <v>322</v>
      </c>
      <c r="C40" s="39">
        <v>80</v>
      </c>
      <c r="D40" s="39">
        <f>42+20</f>
        <v>62</v>
      </c>
      <c r="E40" s="59">
        <v>76</v>
      </c>
      <c r="F40" s="147">
        <v>80</v>
      </c>
      <c r="G40" s="454">
        <f t="shared" ref="G40:G42" si="4">$F40*0.9</f>
        <v>72</v>
      </c>
      <c r="H40" s="679" t="s">
        <v>323</v>
      </c>
      <c r="I40" s="305" t="s">
        <v>159</v>
      </c>
      <c r="J40" s="183" t="s">
        <v>40</v>
      </c>
      <c r="K40" s="183" t="s">
        <v>308</v>
      </c>
      <c r="L40" s="305"/>
      <c r="M40" s="624"/>
      <c r="N40" s="172" t="s">
        <v>76</v>
      </c>
      <c r="O40" s="173" t="s">
        <v>324</v>
      </c>
      <c r="P40" s="163" t="s">
        <v>111</v>
      </c>
      <c r="Q40" s="381">
        <v>0.8</v>
      </c>
      <c r="R40" s="189"/>
      <c r="S40" s="192"/>
      <c r="T40" s="190" t="s">
        <v>81</v>
      </c>
      <c r="U40" s="191">
        <v>0</v>
      </c>
      <c r="V40" s="189" t="s">
        <v>325</v>
      </c>
      <c r="W40" s="192" t="s">
        <v>106</v>
      </c>
      <c r="X40" s="190" t="s">
        <v>61</v>
      </c>
      <c r="Y40" s="389">
        <v>0.1</v>
      </c>
      <c r="Z40" s="189" t="s">
        <v>326</v>
      </c>
      <c r="AA40" s="192" t="s">
        <v>82</v>
      </c>
      <c r="AB40" s="190" t="s">
        <v>61</v>
      </c>
      <c r="AC40" s="381">
        <v>0.1</v>
      </c>
      <c r="AD40" s="172"/>
      <c r="AE40" s="173"/>
      <c r="AF40" s="163" t="s">
        <v>81</v>
      </c>
      <c r="AG40" s="164">
        <v>0</v>
      </c>
      <c r="AH40" s="305" t="s">
        <v>40</v>
      </c>
      <c r="AI40" s="680" t="s">
        <v>327</v>
      </c>
      <c r="AJ40" s="624" t="s">
        <v>40</v>
      </c>
      <c r="AK40" s="305" t="s">
        <v>40</v>
      </c>
    </row>
    <row r="41" spans="1:38" s="5" customFormat="1" ht="42" customHeight="1" thickBot="1">
      <c r="A41" s="118" t="s">
        <v>256</v>
      </c>
      <c r="B41" s="119" t="s">
        <v>328</v>
      </c>
      <c r="C41" s="120">
        <v>35</v>
      </c>
      <c r="D41" s="120">
        <v>30</v>
      </c>
      <c r="E41" s="121">
        <v>35</v>
      </c>
      <c r="F41" s="60">
        <v>35</v>
      </c>
      <c r="G41" s="454">
        <v>31</v>
      </c>
      <c r="H41" s="181"/>
      <c r="I41" s="305" t="s">
        <v>159</v>
      </c>
      <c r="J41" s="183" t="s">
        <v>40</v>
      </c>
      <c r="K41" s="183" t="s">
        <v>308</v>
      </c>
      <c r="L41" s="623"/>
      <c r="M41" s="624"/>
      <c r="N41" s="228" t="s">
        <v>85</v>
      </c>
      <c r="O41" s="192" t="s">
        <v>329</v>
      </c>
      <c r="P41" s="190" t="s">
        <v>111</v>
      </c>
      <c r="Q41" s="389">
        <v>0.2</v>
      </c>
      <c r="R41" s="243" t="s">
        <v>330</v>
      </c>
      <c r="S41" s="163" t="s">
        <v>331</v>
      </c>
      <c r="T41" s="163" t="s">
        <v>111</v>
      </c>
      <c r="U41" s="381">
        <v>0.2</v>
      </c>
      <c r="V41" s="228" t="s">
        <v>332</v>
      </c>
      <c r="W41" s="192" t="s">
        <v>333</v>
      </c>
      <c r="X41" s="190" t="s">
        <v>64</v>
      </c>
      <c r="Y41" s="389">
        <v>0.1</v>
      </c>
      <c r="Z41" s="426" t="s">
        <v>334</v>
      </c>
      <c r="AA41" s="394" t="s">
        <v>335</v>
      </c>
      <c r="AB41" s="396" t="s">
        <v>78</v>
      </c>
      <c r="AC41" s="427">
        <v>0.5</v>
      </c>
      <c r="AD41" s="189"/>
      <c r="AE41" s="192"/>
      <c r="AF41" s="190" t="s">
        <v>81</v>
      </c>
      <c r="AG41" s="226">
        <v>0</v>
      </c>
      <c r="AH41" s="179" t="s">
        <v>40</v>
      </c>
      <c r="AI41" s="622" t="s">
        <v>41</v>
      </c>
      <c r="AJ41" s="181" t="s">
        <v>40</v>
      </c>
      <c r="AK41" s="179" t="s">
        <v>40</v>
      </c>
    </row>
    <row r="42" spans="1:38" s="448" customFormat="1" ht="409.6" thickBot="1">
      <c r="A42" s="118" t="s">
        <v>336</v>
      </c>
      <c r="B42" s="119" t="s">
        <v>337</v>
      </c>
      <c r="C42" s="120">
        <v>60</v>
      </c>
      <c r="D42" s="120">
        <v>74</v>
      </c>
      <c r="E42" s="121">
        <v>53</v>
      </c>
      <c r="F42" s="447">
        <v>60</v>
      </c>
      <c r="G42" s="454">
        <f t="shared" si="4"/>
        <v>54</v>
      </c>
      <c r="H42" s="681" t="s">
        <v>338</v>
      </c>
      <c r="I42" s="650" t="s">
        <v>339</v>
      </c>
      <c r="J42" s="306" t="s">
        <v>339</v>
      </c>
      <c r="K42" s="306" t="s">
        <v>340</v>
      </c>
      <c r="L42" s="682" t="s">
        <v>341</v>
      </c>
      <c r="M42" s="683" t="s">
        <v>342</v>
      </c>
      <c r="N42" s="647"/>
      <c r="O42" s="228" t="s">
        <v>343</v>
      </c>
      <c r="P42" s="684" t="s">
        <v>344</v>
      </c>
      <c r="Q42" s="163" t="s">
        <v>78</v>
      </c>
      <c r="R42" s="164">
        <v>95</v>
      </c>
      <c r="S42" s="685" t="s">
        <v>345</v>
      </c>
      <c r="T42" s="163" t="s">
        <v>331</v>
      </c>
      <c r="U42" s="190" t="s">
        <v>64</v>
      </c>
      <c r="V42" s="191">
        <v>5</v>
      </c>
      <c r="W42" s="208"/>
      <c r="X42" s="173"/>
      <c r="Y42" s="163"/>
      <c r="Z42" s="225"/>
      <c r="AA42" s="172"/>
      <c r="AB42" s="173"/>
      <c r="AC42" s="163"/>
      <c r="AD42" s="164"/>
      <c r="AE42" s="172"/>
      <c r="AF42" s="173"/>
      <c r="AG42" s="163"/>
      <c r="AH42" s="225"/>
      <c r="AI42" s="305"/>
      <c r="AJ42" s="260"/>
      <c r="AK42" s="624"/>
      <c r="AL42" s="86"/>
    </row>
    <row r="43" spans="1:38" s="5" customFormat="1" ht="409.6" thickBot="1">
      <c r="A43" s="111" t="s">
        <v>336</v>
      </c>
      <c r="B43" s="30" t="s">
        <v>346</v>
      </c>
      <c r="C43" s="37">
        <v>160</v>
      </c>
      <c r="D43" s="37">
        <v>188</v>
      </c>
      <c r="E43" s="60">
        <v>154</v>
      </c>
      <c r="F43" s="729">
        <v>140</v>
      </c>
      <c r="G43" s="453">
        <f>$F43*0.85</f>
        <v>119</v>
      </c>
      <c r="H43" s="181" t="s">
        <v>347</v>
      </c>
      <c r="I43" s="651" t="s">
        <v>159</v>
      </c>
      <c r="J43" s="169" t="s">
        <v>40</v>
      </c>
      <c r="K43" s="618" t="s">
        <v>186</v>
      </c>
      <c r="L43" s="686" t="s">
        <v>348</v>
      </c>
      <c r="M43" s="687" t="s">
        <v>349</v>
      </c>
      <c r="N43" s="424" t="s">
        <v>343</v>
      </c>
      <c r="O43" s="688" t="s">
        <v>350</v>
      </c>
      <c r="P43" s="425" t="s">
        <v>78</v>
      </c>
      <c r="Q43" s="388">
        <v>0.95</v>
      </c>
      <c r="R43" s="189"/>
      <c r="S43" s="189"/>
      <c r="T43" s="163" t="s">
        <v>81</v>
      </c>
      <c r="U43" s="164">
        <v>0</v>
      </c>
      <c r="V43" s="208"/>
      <c r="W43" s="173"/>
      <c r="X43" s="163" t="s">
        <v>81</v>
      </c>
      <c r="Y43" s="225">
        <v>0</v>
      </c>
      <c r="Z43" s="689" t="s">
        <v>351</v>
      </c>
      <c r="AA43" s="690" t="s">
        <v>352</v>
      </c>
      <c r="AB43" s="394" t="s">
        <v>61</v>
      </c>
      <c r="AC43" s="691">
        <v>0.05</v>
      </c>
      <c r="AD43" s="172"/>
      <c r="AE43" s="173"/>
      <c r="AF43" s="163" t="s">
        <v>81</v>
      </c>
      <c r="AG43" s="225">
        <v>0</v>
      </c>
      <c r="AH43" s="179" t="s">
        <v>40</v>
      </c>
      <c r="AI43" s="622" t="s">
        <v>40</v>
      </c>
      <c r="AJ43" s="181" t="s">
        <v>40</v>
      </c>
      <c r="AK43" s="179" t="s">
        <v>40</v>
      </c>
    </row>
    <row r="44" spans="1:38" s="5" customFormat="1" ht="51" customHeight="1" thickBot="1">
      <c r="A44" s="118" t="s">
        <v>336</v>
      </c>
      <c r="B44" s="31" t="s">
        <v>353</v>
      </c>
      <c r="C44" s="39">
        <v>80</v>
      </c>
      <c r="D44" s="39">
        <v>76</v>
      </c>
      <c r="E44" s="59">
        <v>78</v>
      </c>
      <c r="F44" s="730">
        <v>70</v>
      </c>
      <c r="G44" s="454">
        <f t="shared" ref="G44:G48" si="5">$F44*0.9</f>
        <v>63</v>
      </c>
      <c r="H44" s="647" t="s">
        <v>354</v>
      </c>
      <c r="I44" s="651" t="s">
        <v>159</v>
      </c>
      <c r="J44" s="169" t="s">
        <v>40</v>
      </c>
      <c r="K44" s="618" t="s">
        <v>186</v>
      </c>
      <c r="L44" s="687" t="s">
        <v>355</v>
      </c>
      <c r="M44" s="687" t="s">
        <v>356</v>
      </c>
      <c r="N44" s="692" t="s">
        <v>76</v>
      </c>
      <c r="O44" s="62" t="s">
        <v>357</v>
      </c>
      <c r="P44" s="65" t="s">
        <v>78</v>
      </c>
      <c r="Q44" s="693">
        <v>0.95</v>
      </c>
      <c r="R44" s="243"/>
      <c r="S44" s="163"/>
      <c r="T44" s="163" t="s">
        <v>81</v>
      </c>
      <c r="U44" s="164">
        <v>0</v>
      </c>
      <c r="V44" s="208"/>
      <c r="W44" s="173"/>
      <c r="X44" s="163" t="s">
        <v>81</v>
      </c>
      <c r="Y44" s="225">
        <v>0</v>
      </c>
      <c r="Z44" s="694" t="s">
        <v>358</v>
      </c>
      <c r="AA44" s="65" t="s">
        <v>352</v>
      </c>
      <c r="AB44" s="695" t="s">
        <v>48</v>
      </c>
      <c r="AC44" s="696">
        <v>0.05</v>
      </c>
      <c r="AD44" s="172"/>
      <c r="AE44" s="173"/>
      <c r="AF44" s="163" t="s">
        <v>81</v>
      </c>
      <c r="AG44" s="225">
        <v>0</v>
      </c>
      <c r="AH44" s="179" t="s">
        <v>41</v>
      </c>
      <c r="AI44" s="21" t="s">
        <v>359</v>
      </c>
      <c r="AJ44" s="181" t="s">
        <v>40</v>
      </c>
      <c r="AK44" s="179" t="s">
        <v>40</v>
      </c>
    </row>
    <row r="45" spans="1:38" s="5" customFormat="1" ht="60.75" customHeight="1" thickBot="1">
      <c r="A45" s="111" t="s">
        <v>336</v>
      </c>
      <c r="B45" s="30" t="s">
        <v>360</v>
      </c>
      <c r="C45" s="37">
        <v>80</v>
      </c>
      <c r="D45" s="37">
        <v>82</v>
      </c>
      <c r="E45" s="60">
        <v>79</v>
      </c>
      <c r="F45" s="729">
        <v>70</v>
      </c>
      <c r="G45" s="454">
        <f t="shared" si="5"/>
        <v>63</v>
      </c>
      <c r="H45" s="181" t="s">
        <v>361</v>
      </c>
      <c r="I45" s="651" t="s">
        <v>159</v>
      </c>
      <c r="J45" s="169" t="s">
        <v>40</v>
      </c>
      <c r="K45" s="618" t="s">
        <v>186</v>
      </c>
      <c r="L45" s="687" t="s">
        <v>362</v>
      </c>
      <c r="M45" s="687" t="s">
        <v>363</v>
      </c>
      <c r="N45" s="695" t="s">
        <v>76</v>
      </c>
      <c r="O45" s="695" t="s">
        <v>364</v>
      </c>
      <c r="P45" s="695" t="s">
        <v>78</v>
      </c>
      <c r="Q45" s="696">
        <v>0.9</v>
      </c>
      <c r="R45" s="243"/>
      <c r="S45" s="163"/>
      <c r="T45" s="163" t="s">
        <v>81</v>
      </c>
      <c r="U45" s="164">
        <v>0</v>
      </c>
      <c r="V45" s="208"/>
      <c r="W45" s="173"/>
      <c r="X45" s="163" t="s">
        <v>81</v>
      </c>
      <c r="Y45" s="225">
        <v>0</v>
      </c>
      <c r="Z45" s="697" t="s">
        <v>365</v>
      </c>
      <c r="AA45" s="65" t="s">
        <v>352</v>
      </c>
      <c r="AB45" s="695" t="s">
        <v>48</v>
      </c>
      <c r="AC45" s="381">
        <v>0.1</v>
      </c>
      <c r="AD45" s="172"/>
      <c r="AE45" s="173"/>
      <c r="AF45" s="163" t="s">
        <v>81</v>
      </c>
      <c r="AG45" s="225">
        <v>0</v>
      </c>
      <c r="AH45" s="179" t="s">
        <v>40</v>
      </c>
      <c r="AI45" s="622" t="s">
        <v>41</v>
      </c>
      <c r="AJ45" s="181" t="s">
        <v>40</v>
      </c>
      <c r="AK45" s="179" t="s">
        <v>40</v>
      </c>
    </row>
    <row r="46" spans="1:38" s="123" customFormat="1" ht="49.5" customHeight="1" thickBot="1">
      <c r="A46" s="111" t="s">
        <v>336</v>
      </c>
      <c r="B46" s="30" t="s">
        <v>366</v>
      </c>
      <c r="C46" s="37">
        <v>60</v>
      </c>
      <c r="D46" s="37">
        <v>61</v>
      </c>
      <c r="E46" s="60">
        <v>58</v>
      </c>
      <c r="F46" s="729">
        <v>60</v>
      </c>
      <c r="G46" s="454">
        <f t="shared" si="5"/>
        <v>54</v>
      </c>
      <c r="H46" s="698" t="s">
        <v>692</v>
      </c>
      <c r="I46" s="651" t="s">
        <v>159</v>
      </c>
      <c r="J46" s="169" t="s">
        <v>339</v>
      </c>
      <c r="K46" s="618" t="s">
        <v>240</v>
      </c>
      <c r="L46" s="395" t="s">
        <v>367</v>
      </c>
      <c r="M46" s="397" t="s">
        <v>368</v>
      </c>
      <c r="N46" s="208" t="s">
        <v>76</v>
      </c>
      <c r="O46" s="173" t="s">
        <v>369</v>
      </c>
      <c r="P46" s="163" t="s">
        <v>78</v>
      </c>
      <c r="Q46" s="225">
        <v>100</v>
      </c>
      <c r="R46" s="243"/>
      <c r="S46" s="163"/>
      <c r="T46" s="163" t="s">
        <v>81</v>
      </c>
      <c r="U46" s="164">
        <v>0</v>
      </c>
      <c r="V46" s="208"/>
      <c r="W46" s="173"/>
      <c r="X46" s="163" t="s">
        <v>81</v>
      </c>
      <c r="Y46" s="225"/>
      <c r="Z46" s="172"/>
      <c r="AA46" s="173"/>
      <c r="AB46" s="163" t="s">
        <v>81</v>
      </c>
      <c r="AC46" s="164">
        <v>0</v>
      </c>
      <c r="AD46" s="172"/>
      <c r="AE46" s="173"/>
      <c r="AF46" s="163" t="s">
        <v>81</v>
      </c>
      <c r="AG46" s="225">
        <v>0</v>
      </c>
      <c r="AH46" s="305" t="s">
        <v>40</v>
      </c>
      <c r="AI46" s="260" t="s">
        <v>40</v>
      </c>
      <c r="AJ46" s="624" t="s">
        <v>40</v>
      </c>
      <c r="AK46" s="305" t="s">
        <v>40</v>
      </c>
    </row>
    <row r="47" spans="1:38" s="5" customFormat="1" ht="54" customHeight="1" thickBot="1">
      <c r="A47" s="122" t="s">
        <v>336</v>
      </c>
      <c r="B47" s="113" t="s">
        <v>370</v>
      </c>
      <c r="C47" s="114">
        <v>30</v>
      </c>
      <c r="D47" s="114">
        <v>24</v>
      </c>
      <c r="E47" s="115">
        <v>24</v>
      </c>
      <c r="F47" s="731">
        <v>30</v>
      </c>
      <c r="G47" s="454">
        <f t="shared" si="5"/>
        <v>27</v>
      </c>
      <c r="H47" s="699" t="s">
        <v>371</v>
      </c>
      <c r="I47" s="700" t="s">
        <v>40</v>
      </c>
      <c r="J47" s="701" t="s">
        <v>40</v>
      </c>
      <c r="K47" s="701" t="s">
        <v>40</v>
      </c>
      <c r="L47" s="702" t="s">
        <v>372</v>
      </c>
      <c r="M47" s="703"/>
      <c r="N47" s="298" t="s">
        <v>76</v>
      </c>
      <c r="O47" s="299" t="s">
        <v>373</v>
      </c>
      <c r="P47" s="299" t="s">
        <v>78</v>
      </c>
      <c r="Q47" s="300">
        <v>0.95</v>
      </c>
      <c r="R47" s="301" t="s">
        <v>374</v>
      </c>
      <c r="S47" s="302" t="s">
        <v>375</v>
      </c>
      <c r="T47" s="302" t="s">
        <v>111</v>
      </c>
      <c r="U47" s="382">
        <v>0.05</v>
      </c>
      <c r="V47" s="208"/>
      <c r="W47" s="173"/>
      <c r="X47" s="163" t="s">
        <v>81</v>
      </c>
      <c r="Y47" s="164">
        <v>0</v>
      </c>
      <c r="Z47" s="72"/>
      <c r="AA47" s="193"/>
      <c r="AB47" s="163" t="s">
        <v>81</v>
      </c>
      <c r="AC47" s="164">
        <v>0</v>
      </c>
      <c r="AD47" s="172"/>
      <c r="AE47" s="173"/>
      <c r="AF47" s="163" t="s">
        <v>81</v>
      </c>
      <c r="AG47" s="225">
        <v>0</v>
      </c>
      <c r="AH47" s="704" t="s">
        <v>40</v>
      </c>
      <c r="AI47" s="705" t="s">
        <v>376</v>
      </c>
      <c r="AJ47" s="699" t="s">
        <v>40</v>
      </c>
      <c r="AK47" s="179" t="s">
        <v>40</v>
      </c>
    </row>
    <row r="48" spans="1:38" s="5" customFormat="1" ht="71.25" customHeight="1" thickBot="1">
      <c r="A48" s="110" t="s">
        <v>336</v>
      </c>
      <c r="B48" s="31" t="s">
        <v>377</v>
      </c>
      <c r="C48" s="39">
        <v>30</v>
      </c>
      <c r="D48" s="39">
        <v>43</v>
      </c>
      <c r="E48" s="59">
        <v>25</v>
      </c>
      <c r="F48" s="147">
        <v>30</v>
      </c>
      <c r="G48" s="454">
        <f t="shared" si="5"/>
        <v>27</v>
      </c>
      <c r="H48" s="181" t="s">
        <v>378</v>
      </c>
      <c r="I48" s="179" t="s">
        <v>339</v>
      </c>
      <c r="J48" s="169" t="s">
        <v>339</v>
      </c>
      <c r="K48" s="169" t="s">
        <v>379</v>
      </c>
      <c r="L48" s="706" t="s">
        <v>380</v>
      </c>
      <c r="M48" s="707" t="s">
        <v>381</v>
      </c>
      <c r="N48" s="172" t="s">
        <v>343</v>
      </c>
      <c r="O48" s="457" t="s">
        <v>382</v>
      </c>
      <c r="P48" s="163" t="s">
        <v>78</v>
      </c>
      <c r="Q48" s="388">
        <v>0.95</v>
      </c>
      <c r="R48" s="243" t="s">
        <v>351</v>
      </c>
      <c r="S48" s="163" t="s">
        <v>375</v>
      </c>
      <c r="T48" s="163" t="s">
        <v>48</v>
      </c>
      <c r="U48" s="381">
        <v>0.05</v>
      </c>
      <c r="V48" s="228"/>
      <c r="W48" s="192"/>
      <c r="X48" s="190" t="s">
        <v>81</v>
      </c>
      <c r="Y48" s="191">
        <v>0</v>
      </c>
      <c r="Z48" s="195"/>
      <c r="AA48" s="193"/>
      <c r="AB48" s="163" t="s">
        <v>81</v>
      </c>
      <c r="AC48" s="164">
        <v>0</v>
      </c>
      <c r="AD48" s="172"/>
      <c r="AE48" s="173"/>
      <c r="AF48" s="163" t="s">
        <v>81</v>
      </c>
      <c r="AG48" s="225">
        <v>0</v>
      </c>
      <c r="AH48" s="179" t="s">
        <v>40</v>
      </c>
      <c r="AI48" s="622" t="s">
        <v>40</v>
      </c>
      <c r="AJ48" s="181" t="s">
        <v>40</v>
      </c>
      <c r="AK48" s="179" t="s">
        <v>40</v>
      </c>
    </row>
    <row r="49" spans="1:37" s="5" customFormat="1" ht="54.75" customHeight="1" thickBot="1">
      <c r="A49" s="96" t="s">
        <v>336</v>
      </c>
      <c r="B49" s="279" t="s">
        <v>383</v>
      </c>
      <c r="C49" s="281"/>
      <c r="D49" s="281"/>
      <c r="E49" s="281"/>
      <c r="F49" s="280"/>
      <c r="G49" s="708"/>
      <c r="H49" s="647"/>
      <c r="I49" s="352"/>
      <c r="J49" s="306"/>
      <c r="K49" s="306"/>
      <c r="L49" s="615"/>
      <c r="M49" s="625"/>
      <c r="N49" s="526" t="s">
        <v>343</v>
      </c>
      <c r="O49" s="459"/>
      <c r="P49" s="517" t="s">
        <v>78</v>
      </c>
      <c r="Q49" s="197"/>
      <c r="R49" s="237"/>
      <c r="S49" s="238"/>
      <c r="T49" s="519" t="s">
        <v>81</v>
      </c>
      <c r="U49" s="250"/>
      <c r="V49" s="526"/>
      <c r="W49" s="532"/>
      <c r="X49" s="519" t="s">
        <v>81</v>
      </c>
      <c r="Y49" s="536">
        <v>0</v>
      </c>
      <c r="Z49" s="534" t="s">
        <v>365</v>
      </c>
      <c r="AA49" s="517" t="s">
        <v>384</v>
      </c>
      <c r="AB49" s="517" t="s">
        <v>48</v>
      </c>
      <c r="AC49" s="197"/>
      <c r="AD49" s="526"/>
      <c r="AE49" s="519"/>
      <c r="AF49" s="519" t="s">
        <v>45</v>
      </c>
      <c r="AG49" s="197"/>
      <c r="AH49" s="179"/>
      <c r="AI49" s="622"/>
      <c r="AJ49" s="181"/>
      <c r="AK49" s="179"/>
    </row>
    <row r="50" spans="1:37" s="291" customFormat="1" ht="38.25" customHeight="1" thickBot="1">
      <c r="A50" s="284" t="s">
        <v>336</v>
      </c>
      <c r="B50" s="285" t="s">
        <v>385</v>
      </c>
      <c r="C50" s="287">
        <v>150</v>
      </c>
      <c r="D50" s="287">
        <v>112</v>
      </c>
      <c r="E50" s="287">
        <v>148</v>
      </c>
      <c r="F50" s="286"/>
      <c r="G50" s="286"/>
      <c r="H50" s="709"/>
      <c r="I50" s="710"/>
      <c r="J50" s="711"/>
      <c r="K50" s="711"/>
      <c r="L50" s="712"/>
      <c r="M50" s="709"/>
      <c r="N50" s="527"/>
      <c r="O50" s="459"/>
      <c r="P50" s="518"/>
      <c r="Q50" s="288"/>
      <c r="R50" s="289"/>
      <c r="S50" s="290"/>
      <c r="T50" s="483"/>
      <c r="U50" s="437"/>
      <c r="V50" s="527"/>
      <c r="W50" s="533"/>
      <c r="X50" s="520"/>
      <c r="Y50" s="537"/>
      <c r="Z50" s="535"/>
      <c r="AA50" s="518"/>
      <c r="AB50" s="518"/>
      <c r="AC50" s="288"/>
      <c r="AD50" s="527"/>
      <c r="AE50" s="520"/>
      <c r="AF50" s="520"/>
      <c r="AG50" s="288"/>
      <c r="AH50" s="713"/>
      <c r="AI50" s="714"/>
      <c r="AJ50" s="709"/>
      <c r="AK50" s="712"/>
    </row>
    <row r="51" spans="1:37" s="5" customFormat="1" ht="141" customHeight="1" thickBot="1">
      <c r="A51" s="97"/>
      <c r="B51" s="282" t="s">
        <v>386</v>
      </c>
      <c r="C51" s="283"/>
      <c r="D51" s="283"/>
      <c r="E51" s="283"/>
      <c r="F51" s="283">
        <v>80</v>
      </c>
      <c r="G51" s="454">
        <f t="shared" ref="G51:G53" si="6">$F51*0.9</f>
        <v>72</v>
      </c>
      <c r="H51" s="624" t="s">
        <v>387</v>
      </c>
      <c r="I51" s="616" t="s">
        <v>55</v>
      </c>
      <c r="J51" s="90" t="s">
        <v>40</v>
      </c>
      <c r="K51" s="90" t="s">
        <v>73</v>
      </c>
      <c r="L51" s="305" t="s">
        <v>388</v>
      </c>
      <c r="M51" s="624" t="s">
        <v>389</v>
      </c>
      <c r="N51" s="61" t="s">
        <v>85</v>
      </c>
      <c r="O51" s="61" t="s">
        <v>390</v>
      </c>
      <c r="P51" s="431" t="s">
        <v>78</v>
      </c>
      <c r="Q51" s="432">
        <v>0.8</v>
      </c>
      <c r="R51" s="433" t="s">
        <v>105</v>
      </c>
      <c r="S51" s="436" t="s">
        <v>106</v>
      </c>
      <c r="T51" s="434" t="s">
        <v>111</v>
      </c>
      <c r="U51" s="435">
        <v>0.2</v>
      </c>
      <c r="V51" s="526"/>
      <c r="W51" s="532"/>
      <c r="X51" s="457" t="s">
        <v>81</v>
      </c>
      <c r="Y51" s="461">
        <v>0</v>
      </c>
      <c r="Z51" s="230"/>
      <c r="AA51" s="231"/>
      <c r="AB51" s="231"/>
      <c r="AC51" s="461"/>
      <c r="AD51" s="165"/>
      <c r="AE51" s="166"/>
      <c r="AF51" s="166"/>
      <c r="AG51" s="461"/>
      <c r="AH51" s="651" t="s">
        <v>41</v>
      </c>
      <c r="AI51" s="651" t="s">
        <v>41</v>
      </c>
      <c r="AJ51" s="181" t="s">
        <v>40</v>
      </c>
      <c r="AK51" s="179" t="s">
        <v>40</v>
      </c>
    </row>
    <row r="52" spans="1:37" s="5" customFormat="1" ht="141" customHeight="1" thickBot="1">
      <c r="A52" s="97"/>
      <c r="B52" s="282" t="s">
        <v>391</v>
      </c>
      <c r="C52" s="283"/>
      <c r="D52" s="283"/>
      <c r="E52" s="283"/>
      <c r="F52" s="283">
        <v>40</v>
      </c>
      <c r="G52" s="454">
        <f t="shared" si="6"/>
        <v>36</v>
      </c>
      <c r="H52" s="624" t="s">
        <v>392</v>
      </c>
      <c r="I52" s="616" t="s">
        <v>55</v>
      </c>
      <c r="J52" s="90" t="s">
        <v>40</v>
      </c>
      <c r="K52" s="90" t="s">
        <v>73</v>
      </c>
      <c r="L52" s="305" t="s">
        <v>393</v>
      </c>
      <c r="M52" s="624" t="s">
        <v>389</v>
      </c>
      <c r="N52" s="61" t="s">
        <v>85</v>
      </c>
      <c r="O52" s="61" t="s">
        <v>390</v>
      </c>
      <c r="P52" s="431" t="s">
        <v>78</v>
      </c>
      <c r="Q52" s="432">
        <v>0.8</v>
      </c>
      <c r="R52" s="433" t="s">
        <v>105</v>
      </c>
      <c r="S52" s="436" t="s">
        <v>106</v>
      </c>
      <c r="T52" s="434" t="s">
        <v>111</v>
      </c>
      <c r="U52" s="435">
        <v>0.2</v>
      </c>
      <c r="V52" s="527"/>
      <c r="W52" s="533"/>
      <c r="X52" s="457" t="s">
        <v>81</v>
      </c>
      <c r="Y52" s="461">
        <v>0</v>
      </c>
      <c r="Z52" s="230"/>
      <c r="AA52" s="231"/>
      <c r="AB52" s="231"/>
      <c r="AC52" s="461"/>
      <c r="AD52" s="165"/>
      <c r="AE52" s="166"/>
      <c r="AF52" s="166"/>
      <c r="AG52" s="461"/>
      <c r="AH52" s="651" t="s">
        <v>41</v>
      </c>
      <c r="AI52" s="651" t="s">
        <v>41</v>
      </c>
      <c r="AJ52" s="181" t="s">
        <v>40</v>
      </c>
      <c r="AK52" s="179" t="s">
        <v>40</v>
      </c>
    </row>
    <row r="53" spans="1:37" s="5" customFormat="1" ht="141" customHeight="1" thickBot="1">
      <c r="A53" s="97"/>
      <c r="B53" s="282" t="s">
        <v>394</v>
      </c>
      <c r="C53" s="283"/>
      <c r="D53" s="283"/>
      <c r="E53" s="283"/>
      <c r="F53" s="283">
        <v>40</v>
      </c>
      <c r="G53" s="454">
        <f t="shared" si="6"/>
        <v>36</v>
      </c>
      <c r="H53" s="624" t="s">
        <v>395</v>
      </c>
      <c r="I53" s="616" t="s">
        <v>55</v>
      </c>
      <c r="J53" s="90" t="s">
        <v>40</v>
      </c>
      <c r="K53" s="90" t="s">
        <v>73</v>
      </c>
      <c r="L53" s="305" t="s">
        <v>396</v>
      </c>
      <c r="M53" s="624" t="s">
        <v>389</v>
      </c>
      <c r="N53" s="61" t="s">
        <v>85</v>
      </c>
      <c r="O53" s="61" t="s">
        <v>390</v>
      </c>
      <c r="P53" s="431" t="s">
        <v>78</v>
      </c>
      <c r="Q53" s="432">
        <v>0.8</v>
      </c>
      <c r="R53" s="433" t="s">
        <v>105</v>
      </c>
      <c r="S53" s="436" t="s">
        <v>106</v>
      </c>
      <c r="T53" s="434" t="s">
        <v>111</v>
      </c>
      <c r="U53" s="435">
        <v>0.2</v>
      </c>
      <c r="V53" s="239"/>
      <c r="W53" s="240"/>
      <c r="X53" s="457" t="s">
        <v>81</v>
      </c>
      <c r="Y53" s="461">
        <v>0</v>
      </c>
      <c r="Z53" s="230"/>
      <c r="AA53" s="231"/>
      <c r="AB53" s="231"/>
      <c r="AC53" s="461"/>
      <c r="AD53" s="165"/>
      <c r="AE53" s="166"/>
      <c r="AF53" s="166"/>
      <c r="AG53" s="461"/>
      <c r="AH53" s="651" t="s">
        <v>41</v>
      </c>
      <c r="AI53" s="651" t="s">
        <v>41</v>
      </c>
      <c r="AJ53" s="181" t="s">
        <v>40</v>
      </c>
      <c r="AK53" s="179" t="s">
        <v>40</v>
      </c>
    </row>
    <row r="54" spans="1:37" s="5" customFormat="1" ht="195.75" thickBot="1">
      <c r="A54" s="96" t="s">
        <v>336</v>
      </c>
      <c r="B54" s="113" t="s">
        <v>397</v>
      </c>
      <c r="C54" s="114">
        <v>35</v>
      </c>
      <c r="D54" s="114">
        <v>35</v>
      </c>
      <c r="E54" s="115">
        <v>35</v>
      </c>
      <c r="F54" s="115">
        <v>35</v>
      </c>
      <c r="G54" s="454">
        <v>31</v>
      </c>
      <c r="H54" s="624"/>
      <c r="I54" s="305" t="s">
        <v>55</v>
      </c>
      <c r="J54" s="183" t="s">
        <v>40</v>
      </c>
      <c r="K54" s="183" t="s">
        <v>186</v>
      </c>
      <c r="L54" s="305"/>
      <c r="M54" s="624"/>
      <c r="N54" s="130" t="s">
        <v>76</v>
      </c>
      <c r="O54" s="131" t="s">
        <v>398</v>
      </c>
      <c r="P54" s="198" t="s">
        <v>78</v>
      </c>
      <c r="Q54" s="405">
        <v>0.95</v>
      </c>
      <c r="R54" s="239"/>
      <c r="S54" s="240"/>
      <c r="T54" s="438" t="s">
        <v>45</v>
      </c>
      <c r="U54" s="439">
        <v>0</v>
      </c>
      <c r="V54" s="239"/>
      <c r="W54" s="240"/>
      <c r="X54" s="198" t="s">
        <v>81</v>
      </c>
      <c r="Y54" s="199">
        <v>0</v>
      </c>
      <c r="Z54" s="172" t="s">
        <v>358</v>
      </c>
      <c r="AA54" s="241" t="s">
        <v>399</v>
      </c>
      <c r="AB54" s="198" t="s">
        <v>48</v>
      </c>
      <c r="AC54" s="405">
        <v>0.05</v>
      </c>
      <c r="AD54" s="172"/>
      <c r="AE54" s="173"/>
      <c r="AF54" s="163" t="s">
        <v>81</v>
      </c>
      <c r="AG54" s="199">
        <v>0</v>
      </c>
      <c r="AH54" s="179" t="s">
        <v>41</v>
      </c>
      <c r="AI54" s="622" t="s">
        <v>400</v>
      </c>
      <c r="AJ54" s="181" t="s">
        <v>40</v>
      </c>
      <c r="AK54" s="179" t="s">
        <v>40</v>
      </c>
    </row>
    <row r="55" spans="1:37" s="5" customFormat="1" ht="182.25" customHeight="1" thickBot="1">
      <c r="A55" s="96" t="s">
        <v>336</v>
      </c>
      <c r="B55" s="30" t="s">
        <v>401</v>
      </c>
      <c r="C55" s="37">
        <v>45</v>
      </c>
      <c r="D55" s="37">
        <v>26</v>
      </c>
      <c r="E55" s="60">
        <v>27</v>
      </c>
      <c r="F55" s="149">
        <v>45</v>
      </c>
      <c r="G55" s="454">
        <v>40</v>
      </c>
      <c r="H55" s="181"/>
      <c r="I55" s="305" t="s">
        <v>55</v>
      </c>
      <c r="J55" s="183" t="s">
        <v>40</v>
      </c>
      <c r="K55" s="183" t="s">
        <v>186</v>
      </c>
      <c r="L55" s="179"/>
      <c r="M55" s="181"/>
      <c r="N55" s="154" t="s">
        <v>343</v>
      </c>
      <c r="O55" s="18" t="s">
        <v>693</v>
      </c>
      <c r="P55" s="232" t="s">
        <v>78</v>
      </c>
      <c r="Q55" s="406">
        <v>0.5</v>
      </c>
      <c r="R55" s="200" t="s">
        <v>402</v>
      </c>
      <c r="S55" s="201" t="s">
        <v>403</v>
      </c>
      <c r="T55" s="198" t="s">
        <v>64</v>
      </c>
      <c r="U55" s="405">
        <v>0.15</v>
      </c>
      <c r="V55" s="233" t="s">
        <v>404</v>
      </c>
      <c r="W55" s="234" t="s">
        <v>405</v>
      </c>
      <c r="X55" s="235" t="s">
        <v>111</v>
      </c>
      <c r="Y55" s="407">
        <v>0.15</v>
      </c>
      <c r="Z55" s="179" t="s">
        <v>406</v>
      </c>
      <c r="AA55" s="194" t="s">
        <v>407</v>
      </c>
      <c r="AB55" s="198" t="s">
        <v>111</v>
      </c>
      <c r="AC55" s="405">
        <v>0.15</v>
      </c>
      <c r="AD55" s="179" t="s">
        <v>228</v>
      </c>
      <c r="AE55" s="194" t="s">
        <v>408</v>
      </c>
      <c r="AF55" s="173" t="s">
        <v>61</v>
      </c>
      <c r="AG55" s="405">
        <v>0.05</v>
      </c>
      <c r="AH55" s="179" t="s">
        <v>40</v>
      </c>
      <c r="AI55" s="622" t="s">
        <v>41</v>
      </c>
      <c r="AJ55" s="181" t="s">
        <v>40</v>
      </c>
      <c r="AK55" s="179" t="s">
        <v>40</v>
      </c>
    </row>
    <row r="56" spans="1:37" s="5" customFormat="1" ht="142.5" thickBot="1">
      <c r="A56" s="97" t="s">
        <v>109</v>
      </c>
      <c r="B56" s="31" t="s">
        <v>409</v>
      </c>
      <c r="C56" s="39">
        <v>45</v>
      </c>
      <c r="D56" s="39">
        <v>47</v>
      </c>
      <c r="E56" s="59">
        <v>45</v>
      </c>
      <c r="F56" s="147">
        <v>45</v>
      </c>
      <c r="G56" s="454">
        <v>40</v>
      </c>
      <c r="H56" s="614"/>
      <c r="I56" s="305" t="s">
        <v>55</v>
      </c>
      <c r="J56" s="183" t="s">
        <v>40</v>
      </c>
      <c r="K56" s="183" t="s">
        <v>186</v>
      </c>
      <c r="L56" s="616"/>
      <c r="M56" s="614"/>
      <c r="N56" s="248" t="s">
        <v>343</v>
      </c>
      <c r="O56" s="184" t="s">
        <v>410</v>
      </c>
      <c r="P56" s="336" t="s">
        <v>78</v>
      </c>
      <c r="Q56" s="409">
        <v>0.5</v>
      </c>
      <c r="R56" s="337" t="s">
        <v>402</v>
      </c>
      <c r="S56" s="338" t="s">
        <v>403</v>
      </c>
      <c r="T56" s="346" t="s">
        <v>64</v>
      </c>
      <c r="U56" s="409">
        <v>0.15</v>
      </c>
      <c r="V56" s="337" t="s">
        <v>404</v>
      </c>
      <c r="W56" s="339" t="s">
        <v>405</v>
      </c>
      <c r="X56" s="340" t="s">
        <v>111</v>
      </c>
      <c r="Y56" s="409">
        <v>0.15</v>
      </c>
      <c r="Z56" s="305" t="s">
        <v>406</v>
      </c>
      <c r="AA56" s="339" t="s">
        <v>407</v>
      </c>
      <c r="AB56" s="336" t="s">
        <v>111</v>
      </c>
      <c r="AC56" s="408">
        <v>0.15</v>
      </c>
      <c r="AD56" s="305" t="s">
        <v>228</v>
      </c>
      <c r="AE56" s="339" t="s">
        <v>411</v>
      </c>
      <c r="AF56" s="192" t="s">
        <v>61</v>
      </c>
      <c r="AG56" s="408">
        <v>0.05</v>
      </c>
      <c r="AH56" s="179" t="s">
        <v>40</v>
      </c>
      <c r="AI56" s="622" t="s">
        <v>41</v>
      </c>
      <c r="AJ56" s="181" t="s">
        <v>40</v>
      </c>
      <c r="AK56" s="179" t="s">
        <v>40</v>
      </c>
    </row>
    <row r="57" spans="1:37" s="5" customFormat="1" ht="409.5">
      <c r="A57" s="414" t="s">
        <v>109</v>
      </c>
      <c r="B57" s="414" t="s">
        <v>412</v>
      </c>
      <c r="C57" s="415">
        <v>25</v>
      </c>
      <c r="D57" s="415">
        <v>25</v>
      </c>
      <c r="E57" s="415">
        <v>28</v>
      </c>
      <c r="F57" s="415">
        <v>25</v>
      </c>
      <c r="G57" s="454">
        <v>22</v>
      </c>
      <c r="H57" s="416" t="s">
        <v>413</v>
      </c>
      <c r="I57" s="395" t="s">
        <v>414</v>
      </c>
      <c r="J57" s="395" t="s">
        <v>50</v>
      </c>
      <c r="K57" s="416" t="s">
        <v>415</v>
      </c>
      <c r="L57" s="416" t="s">
        <v>416</v>
      </c>
      <c r="M57" s="715"/>
      <c r="N57" s="395" t="s">
        <v>343</v>
      </c>
      <c r="O57" s="440" t="s">
        <v>417</v>
      </c>
      <c r="P57" s="417" t="s">
        <v>78</v>
      </c>
      <c r="Q57" s="418">
        <v>0.65</v>
      </c>
      <c r="R57" s="419" t="s">
        <v>418</v>
      </c>
      <c r="S57" s="429" t="s">
        <v>419</v>
      </c>
      <c r="T57" s="428" t="s">
        <v>64</v>
      </c>
      <c r="U57" s="430">
        <v>0.15</v>
      </c>
      <c r="V57" s="419" t="s">
        <v>420</v>
      </c>
      <c r="W57" s="420" t="s">
        <v>421</v>
      </c>
      <c r="X57" s="421" t="s">
        <v>111</v>
      </c>
      <c r="Y57" s="418">
        <v>0.15</v>
      </c>
      <c r="Z57" s="416" t="s">
        <v>422</v>
      </c>
      <c r="AA57" s="420" t="s">
        <v>423</v>
      </c>
      <c r="AB57" s="417" t="s">
        <v>61</v>
      </c>
      <c r="AC57" s="418">
        <v>0.05</v>
      </c>
      <c r="AD57" s="416"/>
      <c r="AE57" s="420"/>
      <c r="AF57" s="422" t="s">
        <v>81</v>
      </c>
      <c r="AG57" s="417">
        <v>0</v>
      </c>
      <c r="AH57" s="416" t="s">
        <v>270</v>
      </c>
      <c r="AI57" s="416" t="s">
        <v>424</v>
      </c>
      <c r="AJ57" s="416" t="s">
        <v>50</v>
      </c>
      <c r="AK57" s="416" t="s">
        <v>50</v>
      </c>
    </row>
    <row r="58" spans="1:37" ht="330">
      <c r="A58" s="413" t="s">
        <v>109</v>
      </c>
      <c r="B58" s="413" t="s">
        <v>425</v>
      </c>
      <c r="C58" s="413">
        <v>45</v>
      </c>
      <c r="D58" s="413"/>
      <c r="E58" s="413"/>
      <c r="F58" s="423">
        <v>45</v>
      </c>
      <c r="G58" s="454">
        <v>40</v>
      </c>
      <c r="H58" s="716" t="s">
        <v>426</v>
      </c>
      <c r="I58" s="716" t="s">
        <v>414</v>
      </c>
      <c r="J58" s="627" t="s">
        <v>50</v>
      </c>
      <c r="K58" s="395" t="s">
        <v>415</v>
      </c>
      <c r="L58" s="397" t="s">
        <v>427</v>
      </c>
      <c r="M58" s="717" t="s">
        <v>427</v>
      </c>
      <c r="N58" s="395" t="s">
        <v>76</v>
      </c>
      <c r="O58" s="716" t="s">
        <v>428</v>
      </c>
      <c r="P58" s="628" t="s">
        <v>44</v>
      </c>
      <c r="Q58" s="718">
        <v>0.35</v>
      </c>
      <c r="R58" s="719" t="s">
        <v>429</v>
      </c>
      <c r="S58" s="720" t="s">
        <v>430</v>
      </c>
      <c r="T58" s="721" t="s">
        <v>64</v>
      </c>
      <c r="U58" s="722">
        <v>0.1</v>
      </c>
      <c r="V58" s="719" t="s">
        <v>431</v>
      </c>
      <c r="W58" s="719" t="s">
        <v>106</v>
      </c>
      <c r="X58" s="723" t="s">
        <v>64</v>
      </c>
      <c r="Y58" s="718">
        <v>0.1</v>
      </c>
      <c r="Z58" s="719" t="s">
        <v>432</v>
      </c>
      <c r="AA58" s="719" t="s">
        <v>433</v>
      </c>
      <c r="AB58" s="724" t="s">
        <v>78</v>
      </c>
      <c r="AC58" s="718">
        <v>0.35</v>
      </c>
      <c r="AD58" s="725" t="s">
        <v>434</v>
      </c>
      <c r="AE58" s="719" t="s">
        <v>435</v>
      </c>
      <c r="AF58" s="723" t="s">
        <v>61</v>
      </c>
      <c r="AG58" s="726">
        <v>0.1</v>
      </c>
      <c r="AH58" s="716" t="s">
        <v>156</v>
      </c>
      <c r="AI58" s="395" t="s">
        <v>156</v>
      </c>
      <c r="AJ58" s="395" t="s">
        <v>339</v>
      </c>
      <c r="AK58" s="395" t="s">
        <v>339</v>
      </c>
    </row>
  </sheetData>
  <autoFilter ref="F3:G58" xr:uid="{00000000-0001-0000-0000-000000000000}"/>
  <mergeCells count="56">
    <mergeCell ref="V51:V52"/>
    <mergeCell ref="W51:W52"/>
    <mergeCell ref="Z49:Z50"/>
    <mergeCell ref="AA49:AA50"/>
    <mergeCell ref="D3:D5"/>
    <mergeCell ref="C3:C5"/>
    <mergeCell ref="N49:N50"/>
    <mergeCell ref="P49:P50"/>
    <mergeCell ref="T49:T50"/>
    <mergeCell ref="X49:X50"/>
    <mergeCell ref="V49:V50"/>
    <mergeCell ref="W49:W50"/>
    <mergeCell ref="Y49:Y50"/>
    <mergeCell ref="G3:G5"/>
    <mergeCell ref="C2:F2"/>
    <mergeCell ref="A2:A5"/>
    <mergeCell ref="B2:B5"/>
    <mergeCell ref="AB49:AB50"/>
    <mergeCell ref="AF49:AF50"/>
    <mergeCell ref="O6:O7"/>
    <mergeCell ref="AB6:AB7"/>
    <mergeCell ref="AD6:AD7"/>
    <mergeCell ref="AE6:AE7"/>
    <mergeCell ref="AF6:AF7"/>
    <mergeCell ref="V6:V7"/>
    <mergeCell ref="W6:W7"/>
    <mergeCell ref="Z6:Z7"/>
    <mergeCell ref="AA6:AA7"/>
    <mergeCell ref="X6:X7"/>
    <mergeCell ref="P6:P7"/>
    <mergeCell ref="R6:R7"/>
    <mergeCell ref="AD49:AD50"/>
    <mergeCell ref="AE49:AE50"/>
    <mergeCell ref="A1:AK1"/>
    <mergeCell ref="AD3:AG4"/>
    <mergeCell ref="Z3:AC4"/>
    <mergeCell ref="V3:Y4"/>
    <mergeCell ref="AH3:AH4"/>
    <mergeCell ref="AI3:AI4"/>
    <mergeCell ref="AK3:AK4"/>
    <mergeCell ref="R3:U4"/>
    <mergeCell ref="N3:Q4"/>
    <mergeCell ref="N2:AG2"/>
    <mergeCell ref="F3:F5"/>
    <mergeCell ref="E3:E5"/>
    <mergeCell ref="H3:H4"/>
    <mergeCell ref="I3:K4"/>
    <mergeCell ref="L3:M4"/>
    <mergeCell ref="AI2:AJ2"/>
    <mergeCell ref="AI6:AI7"/>
    <mergeCell ref="AJ3:AJ4"/>
    <mergeCell ref="AH6:AH7"/>
    <mergeCell ref="H2:M2"/>
    <mergeCell ref="N6:N7"/>
    <mergeCell ref="S6:S7"/>
    <mergeCell ref="T6:T7"/>
  </mergeCells>
  <conditionalFormatting sqref="N6 AF27:AF29 N27:N34 R27:R35 V27:V35 Z30:Z35 AD30:AD35 AF31:AF35 N38:N41 V38:V41 Z38:Z41 AD38:AD41 N43 V43:V49 AD43:AD49 N46:N49 Z46:Z49 N10:N15">
    <cfRule type="expression" dxfId="94" priority="357">
      <formula>P6="Non utilisé"</formula>
    </cfRule>
  </conditionalFormatting>
  <conditionalFormatting sqref="N17:N19 N21:N25">
    <cfRule type="expression" dxfId="93" priority="337">
      <formula>P17="Non utilisé"</formula>
    </cfRule>
  </conditionalFormatting>
  <conditionalFormatting sqref="N36">
    <cfRule type="expression" dxfId="92" priority="327">
      <formula>P36="Non utilisé"</formula>
    </cfRule>
  </conditionalFormatting>
  <conditionalFormatting sqref="N44:N45">
    <cfRule type="expression" dxfId="91" priority="15">
      <formula>Q44="Non utilisé"</formula>
    </cfRule>
  </conditionalFormatting>
  <conditionalFormatting sqref="O6 S27:S35 W27:W35 AA30:AA35 AE30:AE35 O31:O33 O38:O41 W38:W41 AA38:AA41 AE38:AE41 W43:W49 AE43:AE49 AA46:AA49">
    <cfRule type="expression" dxfId="90" priority="356">
      <formula>P6="Non utilisé"</formula>
    </cfRule>
  </conditionalFormatting>
  <conditionalFormatting sqref="O10:O13">
    <cfRule type="expression" dxfId="89" priority="342">
      <formula>P10="Non utilisé"</formula>
    </cfRule>
  </conditionalFormatting>
  <conditionalFormatting sqref="O21 O23:O25">
    <cfRule type="expression" dxfId="88" priority="336">
      <formula>P21="Non utilisé"</formula>
    </cfRule>
  </conditionalFormatting>
  <conditionalFormatting sqref="O42">
    <cfRule type="expression" dxfId="87" priority="2">
      <formula>Q42="Non utilisé"</formula>
    </cfRule>
  </conditionalFormatting>
  <conditionalFormatting sqref="O44:O45">
    <cfRule type="expression" dxfId="86" priority="16">
      <formula>Q44="Non utilisé"</formula>
    </cfRule>
  </conditionalFormatting>
  <conditionalFormatting sqref="O46:O49">
    <cfRule type="expression" dxfId="85" priority="81">
      <formula>P46="Non utilisé"</formula>
    </cfRule>
  </conditionalFormatting>
  <conditionalFormatting sqref="P38:Q38">
    <cfRule type="expression" dxfId="84" priority="323">
      <formula>S38="Non utilisé"</formula>
    </cfRule>
  </conditionalFormatting>
  <conditionalFormatting sqref="R6">
    <cfRule type="expression" dxfId="83" priority="104">
      <formula>T6="Non utilisé"</formula>
    </cfRule>
  </conditionalFormatting>
  <conditionalFormatting sqref="R10:R12">
    <cfRule type="expression" dxfId="82" priority="57">
      <formula>T10="Non utilisé"</formula>
    </cfRule>
  </conditionalFormatting>
  <conditionalFormatting sqref="R16:R25">
    <cfRule type="expression" dxfId="81" priority="49">
      <formula>T16="Non utilisé"</formula>
    </cfRule>
  </conditionalFormatting>
  <conditionalFormatting sqref="R38:R40">
    <cfRule type="expression" dxfId="80" priority="289">
      <formula>T38="Non utilisé"</formula>
    </cfRule>
  </conditionalFormatting>
  <conditionalFormatting sqref="R49:R50">
    <cfRule type="expression" dxfId="79" priority="29">
      <formula>T49="Non utilisé"</formula>
    </cfRule>
  </conditionalFormatting>
  <conditionalFormatting sqref="R51:R53">
    <cfRule type="expression" dxfId="78" priority="10">
      <formula>U51="Non utilisé"</formula>
    </cfRule>
  </conditionalFormatting>
  <conditionalFormatting sqref="R43:S43">
    <cfRule type="expression" dxfId="77" priority="23">
      <formula>T43="Non utilisé"</formula>
    </cfRule>
  </conditionalFormatting>
  <conditionalFormatting sqref="S6">
    <cfRule type="expression" dxfId="76" priority="103">
      <formula>T6="Non utilisé"</formula>
    </cfRule>
  </conditionalFormatting>
  <conditionalFormatting sqref="S10">
    <cfRule type="expression" dxfId="75" priority="24">
      <formula>T10="Non utilisé"</formula>
    </cfRule>
  </conditionalFormatting>
  <conditionalFormatting sqref="S12">
    <cfRule type="expression" dxfId="74" priority="142">
      <formula>T12="Non utilisé"</formula>
    </cfRule>
  </conditionalFormatting>
  <conditionalFormatting sqref="S16:S25">
    <cfRule type="expression" dxfId="73" priority="50">
      <formula>T16="Non utilisé"</formula>
    </cfRule>
  </conditionalFormatting>
  <conditionalFormatting sqref="S38:S40">
    <cfRule type="expression" dxfId="72" priority="288">
      <formula>T38="Non utilisé"</formula>
    </cfRule>
  </conditionalFormatting>
  <conditionalFormatting sqref="T6">
    <cfRule type="expression" dxfId="71" priority="105">
      <formula>V6="Non utilisé"</formula>
    </cfRule>
  </conditionalFormatting>
  <conditionalFormatting sqref="T39">
    <cfRule type="expression" dxfId="70" priority="290">
      <formula>W39="Non utilisé"</formula>
    </cfRule>
  </conditionalFormatting>
  <conditionalFormatting sqref="T49">
    <cfRule type="expression" dxfId="69" priority="90">
      <formula>V49="Non utilisé"</formula>
    </cfRule>
  </conditionalFormatting>
  <conditionalFormatting sqref="U38">
    <cfRule type="expression" dxfId="68" priority="28">
      <formula>X38="Non utilisé"</formula>
    </cfRule>
  </conditionalFormatting>
  <conditionalFormatting sqref="V6">
    <cfRule type="expression" dxfId="67" priority="102">
      <formula>X6="Non utilisé"</formula>
    </cfRule>
  </conditionalFormatting>
  <conditionalFormatting sqref="V10:V13">
    <cfRule type="expression" dxfId="66" priority="133">
      <formula>X10="Non utilisé"</formula>
    </cfRule>
  </conditionalFormatting>
  <conditionalFormatting sqref="V17:V19">
    <cfRule type="expression" dxfId="65" priority="155">
      <formula>X17="Non utilisé"</formula>
    </cfRule>
  </conditionalFormatting>
  <conditionalFormatting sqref="V21:V25">
    <cfRule type="expression" dxfId="64" priority="48">
      <formula>X21="Non utilisé"</formula>
    </cfRule>
  </conditionalFormatting>
  <conditionalFormatting sqref="V51">
    <cfRule type="expression" dxfId="63" priority="9">
      <formula>X51="Non utilisé"</formula>
    </cfRule>
  </conditionalFormatting>
  <conditionalFormatting sqref="V53:V54">
    <cfRule type="expression" dxfId="62" priority="72">
      <formula>X53="Non utilisé"</formula>
    </cfRule>
  </conditionalFormatting>
  <conditionalFormatting sqref="W6">
    <cfRule type="expression" dxfId="61" priority="101">
      <formula>X6="Non utilisé"</formula>
    </cfRule>
  </conditionalFormatting>
  <conditionalFormatting sqref="W10:W13">
    <cfRule type="expression" dxfId="60" priority="132">
      <formula>X10="Non utilisé"</formula>
    </cfRule>
  </conditionalFormatting>
  <conditionalFormatting sqref="W17:W19">
    <cfRule type="expression" dxfId="59" priority="154">
      <formula>X17="Non utilisé"</formula>
    </cfRule>
  </conditionalFormatting>
  <conditionalFormatting sqref="W21:W25">
    <cfRule type="expression" dxfId="58" priority="47">
      <formula>X21="Non utilisé"</formula>
    </cfRule>
  </conditionalFormatting>
  <conditionalFormatting sqref="W42">
    <cfRule type="expression" dxfId="57" priority="5">
      <formula>Y42="Non utilisé"</formula>
    </cfRule>
  </conditionalFormatting>
  <conditionalFormatting sqref="W51">
    <cfRule type="expression" dxfId="56" priority="8">
      <formula>X51="Non utilisé"</formula>
    </cfRule>
  </conditionalFormatting>
  <conditionalFormatting sqref="W53:W54">
    <cfRule type="expression" dxfId="55" priority="71">
      <formula>X53="Non utilisé"</formula>
    </cfRule>
  </conditionalFormatting>
  <conditionalFormatting sqref="X42">
    <cfRule type="expression" dxfId="54" priority="1">
      <formula>Y42="Non utilisé"</formula>
    </cfRule>
  </conditionalFormatting>
  <conditionalFormatting sqref="Y38">
    <cfRule type="expression" dxfId="53" priority="27">
      <formula>AB38="Non utilisé"</formula>
    </cfRule>
  </conditionalFormatting>
  <conditionalFormatting sqref="Z6">
    <cfRule type="expression" dxfId="52" priority="100">
      <formula>AB6="Non utilisé"</formula>
    </cfRule>
  </conditionalFormatting>
  <conditionalFormatting sqref="Z10:Z13">
    <cfRule type="expression" dxfId="51" priority="55">
      <formula>AB10="Non utilisé"</formula>
    </cfRule>
  </conditionalFormatting>
  <conditionalFormatting sqref="Z17:Z19">
    <cfRule type="expression" dxfId="50" priority="153">
      <formula>AB17="Non utilisé"</formula>
    </cfRule>
  </conditionalFormatting>
  <conditionalFormatting sqref="Z21:Z25">
    <cfRule type="expression" dxfId="49" priority="46">
      <formula>AB21="Non utilisé"</formula>
    </cfRule>
  </conditionalFormatting>
  <conditionalFormatting sqref="Z43:Z45">
    <cfRule type="expression" dxfId="48" priority="13">
      <formula>AC43="Non utilisé"</formula>
    </cfRule>
  </conditionalFormatting>
  <conditionalFormatting sqref="Z44">
    <cfRule type="expression" dxfId="47" priority="19">
      <formula>AC39="Non utilisé"</formula>
    </cfRule>
  </conditionalFormatting>
  <conditionalFormatting sqref="Z54">
    <cfRule type="expression" dxfId="46" priority="70">
      <formula>AB54="Non utilisé"</formula>
    </cfRule>
  </conditionalFormatting>
  <conditionalFormatting sqref="AA6">
    <cfRule type="expression" dxfId="45" priority="99">
      <formula>AB6="Non utilisé"</formula>
    </cfRule>
  </conditionalFormatting>
  <conditionalFormatting sqref="AA12:AA13">
    <cfRule type="expression" dxfId="44" priority="54">
      <formula>AB12="Non utilisé"</formula>
    </cfRule>
  </conditionalFormatting>
  <conditionalFormatting sqref="AA17:AA19">
    <cfRule type="expression" dxfId="43" priority="152">
      <formula>AB17="Non utilisé"</formula>
    </cfRule>
  </conditionalFormatting>
  <conditionalFormatting sqref="AA21:AA25">
    <cfRule type="expression" dxfId="42" priority="45">
      <formula>AB21="Non utilisé"</formula>
    </cfRule>
  </conditionalFormatting>
  <conditionalFormatting sqref="AA42">
    <cfRule type="expression" dxfId="41" priority="7">
      <formula>AC42="Non utilisé"</formula>
    </cfRule>
  </conditionalFormatting>
  <conditionalFormatting sqref="AA44:AA45">
    <cfRule type="expression" dxfId="40" priority="18">
      <formula>AC39="Non utilisé"</formula>
    </cfRule>
  </conditionalFormatting>
  <conditionalFormatting sqref="AB42">
    <cfRule type="expression" dxfId="39" priority="6">
      <formula>AC42="Non utilisé"</formula>
    </cfRule>
  </conditionalFormatting>
  <conditionalFormatting sqref="AC38">
    <cfRule type="expression" dxfId="38" priority="26">
      <formula>AF38="Non utilisé"</formula>
    </cfRule>
  </conditionalFormatting>
  <conditionalFormatting sqref="AD6">
    <cfRule type="expression" dxfId="37" priority="98">
      <formula>AF6="Non utilisé"</formula>
    </cfRule>
  </conditionalFormatting>
  <conditionalFormatting sqref="AD10:AD11">
    <cfRule type="expression" dxfId="36" priority="115">
      <formula>AF10="Non utilisé"</formula>
    </cfRule>
  </conditionalFormatting>
  <conditionalFormatting sqref="AD17:AD25">
    <cfRule type="expression" dxfId="35" priority="44">
      <formula>AF17="Non utilisé"</formula>
    </cfRule>
  </conditionalFormatting>
  <conditionalFormatting sqref="AD54">
    <cfRule type="expression" dxfId="34" priority="67">
      <formula>AF54="Non utilisé"</formula>
    </cfRule>
  </conditionalFormatting>
  <conditionalFormatting sqref="AE6">
    <cfRule type="expression" dxfId="33" priority="97">
      <formula>AF6="Non utilisé"</formula>
    </cfRule>
  </conditionalFormatting>
  <conditionalFormatting sqref="AE10:AE13">
    <cfRule type="expression" dxfId="32" priority="53">
      <formula>AF10="Non utilisé"</formula>
    </cfRule>
  </conditionalFormatting>
  <conditionalFormatting sqref="AE17:AE23">
    <cfRule type="expression" dxfId="31" priority="372">
      <formula>#REF!="Non utilisé"</formula>
    </cfRule>
  </conditionalFormatting>
  <conditionalFormatting sqref="AE24:AE25">
    <cfRule type="expression" dxfId="30" priority="43">
      <formula>AF24="Non utilisé"</formula>
    </cfRule>
  </conditionalFormatting>
  <conditionalFormatting sqref="AE42">
    <cfRule type="expression" dxfId="29" priority="4">
      <formula>AG42="Non utilisé"</formula>
    </cfRule>
  </conditionalFormatting>
  <conditionalFormatting sqref="AE54">
    <cfRule type="expression" dxfId="28" priority="66">
      <formula>AF54="Non utilisé"</formula>
    </cfRule>
  </conditionalFormatting>
  <conditionalFormatting sqref="AF6">
    <cfRule type="expression" dxfId="27" priority="96">
      <formula>AH6="Non utilisé"</formula>
    </cfRule>
  </conditionalFormatting>
  <conditionalFormatting sqref="AF12:AF13">
    <cfRule type="expression" dxfId="26" priority="52">
      <formula>AH12="Non utilisé"</formula>
    </cfRule>
  </conditionalFormatting>
  <conditionalFormatting sqref="AF17:AF19">
    <cfRule type="expression" dxfId="25" priority="149">
      <formula>AH17="Non utilisé"</formula>
    </cfRule>
  </conditionalFormatting>
  <conditionalFormatting sqref="AF21:AF25">
    <cfRule type="expression" dxfId="24" priority="42">
      <formula>AH21="Non utilisé"</formula>
    </cfRule>
  </conditionalFormatting>
  <conditionalFormatting sqref="AF42">
    <cfRule type="expression" dxfId="23" priority="3">
      <formula>AG42="Non utilisé"</formula>
    </cfRule>
  </conditionalFormatting>
  <conditionalFormatting sqref="AF49">
    <cfRule type="expression" dxfId="22" priority="83">
      <formula>AH49="Non utilisé"</formula>
    </cfRule>
  </conditionalFormatting>
  <conditionalFormatting sqref="AF55:AF57">
    <cfRule type="expression" dxfId="21" priority="58">
      <formula>AH55="Non utilisé"</formula>
    </cfRule>
  </conditionalFormatting>
  <conditionalFormatting sqref="AG38">
    <cfRule type="expression" dxfId="20" priority="382">
      <formula>#REF!="Non utilisé"</formula>
    </cfRule>
  </conditionalFormatting>
  <dataValidations count="1">
    <dataValidation allowBlank="1" showInputMessage="1" showErrorMessage="1" sqref="T51:T53 U1:U41 U43:U1048576" xr:uid="{A85BD6B5-87C1-4C1A-9A36-8DE4740B4E03}"/>
  </dataValidations>
  <hyperlinks>
    <hyperlink ref="M42" r:id="rId1" xr:uid="{F11AA5F2-1DEE-4A42-9BFB-9B1E78BDDD2B}"/>
  </hyperlinks>
  <pageMargins left="0.70866141732283472" right="0.70866141732283472" top="0.74803149606299213" bottom="0.74803149606299213" header="0.31496062992125984" footer="0.31496062992125984"/>
  <pageSetup paperSize="8" scale="28" fitToHeight="0" orientation="landscape" r:id="rId2"/>
  <headerFooter>
    <oddHeader>&amp;LAnnexe - Arrêté capacités d'accueil en 1ère année de licence&amp;R&amp;G</oddHeader>
    <oddFooter>&amp;R&amp;P/&amp;N</oddFoot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Feuil1!$A$2:$A$6</xm:f>
          </x14:formula1>
          <xm:sqref>X10:X13 AB10:AB13 X6 AF6 P16:P19 AB16:AB19 AF54:AF57 P6 P10:P13 AB6 X16:X19 T10:T13 T6 X43:X49 P21:P36 P46:P49 T43:T49 AB38:AB41 T16:T35 AB21:AB35 AF21:AF35 X21:X35 P43 X51:X53 AB46:AB49 P38:P41 T38:T41 X38:X41 AF38:AF41 AF43:AF49 AF10:AF19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7D73A-10E2-40C8-9DC7-39B5A9C9B45A}">
  <dimension ref="A1:AP17"/>
  <sheetViews>
    <sheetView topLeftCell="A5" zoomScale="80" zoomScaleNormal="80" workbookViewId="0">
      <pane xSplit="2" ySplit="1" topLeftCell="AF6" activePane="bottomRight" state="frozen"/>
      <selection pane="topRight"/>
      <selection pane="bottomLeft"/>
      <selection pane="bottomRight" activeCell="C3" sqref="C3:H16"/>
    </sheetView>
  </sheetViews>
  <sheetFormatPr baseColWidth="10" defaultColWidth="11.42578125" defaultRowHeight="15"/>
  <cols>
    <col min="1" max="1" width="12.28515625" style="2" bestFit="1" customWidth="1"/>
    <col min="2" max="2" width="27.7109375" style="2" customWidth="1"/>
    <col min="3" max="3" width="14" style="2" bestFit="1" customWidth="1"/>
    <col min="4" max="6" width="13.85546875" style="2" customWidth="1"/>
    <col min="7" max="8" width="12" style="4" customWidth="1"/>
    <col min="9" max="9" width="11.85546875" style="4" customWidth="1"/>
    <col min="10" max="12" width="12.140625" style="4" customWidth="1"/>
    <col min="13" max="13" width="12.140625" style="742" customWidth="1"/>
    <col min="14" max="14" width="18.42578125" style="76" customWidth="1"/>
    <col min="15" max="15" width="12.85546875" style="76" customWidth="1"/>
    <col min="16" max="16" width="13.42578125" style="76" customWidth="1"/>
    <col min="17" max="17" width="21.7109375" style="76" customWidth="1"/>
    <col min="18" max="18" width="15" style="76" customWidth="1"/>
    <col min="19" max="19" width="18" style="76" customWidth="1"/>
    <col min="20" max="20" width="28.28515625" style="1" bestFit="1" customWidth="1"/>
    <col min="21" max="21" width="70.7109375" style="1" customWidth="1"/>
    <col min="22" max="22" width="28.28515625" style="1" customWidth="1"/>
    <col min="23" max="23" width="15.28515625" style="1" customWidth="1"/>
    <col min="24" max="26" width="33.7109375" style="1" customWidth="1"/>
    <col min="27" max="27" width="15.7109375" style="1" customWidth="1"/>
    <col min="28" max="29" width="33.7109375" style="1" customWidth="1"/>
    <col min="30" max="30" width="40.7109375" style="1" customWidth="1"/>
    <col min="31" max="31" width="16.140625" style="1" customWidth="1"/>
    <col min="32" max="32" width="35.85546875" style="1" customWidth="1"/>
    <col min="33" max="33" width="34.7109375" style="1" customWidth="1"/>
    <col min="34" max="34" width="30" style="1" customWidth="1"/>
    <col min="35" max="35" width="15.7109375" style="1" customWidth="1"/>
    <col min="36" max="38" width="33.7109375" style="1" customWidth="1"/>
    <col min="39" max="39" width="16" style="1" customWidth="1"/>
    <col min="40" max="40" width="20.7109375" style="76" customWidth="1"/>
    <col min="41" max="41" width="15.28515625" style="76" customWidth="1"/>
    <col min="42" max="42" width="17.42578125" style="76" customWidth="1"/>
  </cols>
  <sheetData>
    <row r="1" spans="1:42" ht="24" customHeight="1" thickBot="1">
      <c r="A1" s="484" t="s">
        <v>0</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row>
    <row r="2" spans="1:42" ht="48.75" customHeight="1" thickBot="1">
      <c r="A2" s="529" t="s">
        <v>1</v>
      </c>
      <c r="B2" s="515" t="s">
        <v>2</v>
      </c>
      <c r="C2" s="528" t="s">
        <v>3</v>
      </c>
      <c r="D2" s="528"/>
      <c r="E2" s="528"/>
      <c r="F2" s="528"/>
      <c r="G2" s="528"/>
      <c r="H2" s="528"/>
      <c r="I2" s="528"/>
      <c r="J2" s="528"/>
      <c r="K2" s="528"/>
      <c r="L2" s="475"/>
      <c r="M2" s="462"/>
      <c r="N2" s="478"/>
      <c r="O2" s="478"/>
      <c r="P2" s="478"/>
      <c r="Q2" s="478"/>
      <c r="R2" s="478"/>
      <c r="S2" s="478"/>
      <c r="T2" s="505" t="s">
        <v>5</v>
      </c>
      <c r="U2" s="506"/>
      <c r="V2" s="506"/>
      <c r="W2" s="506"/>
      <c r="X2" s="506"/>
      <c r="Y2" s="506"/>
      <c r="Z2" s="506"/>
      <c r="AA2" s="506"/>
      <c r="AB2" s="506"/>
      <c r="AC2" s="506"/>
      <c r="AD2" s="506"/>
      <c r="AE2" s="506"/>
      <c r="AF2" s="506"/>
      <c r="AG2" s="506"/>
      <c r="AH2" s="506"/>
      <c r="AI2" s="506"/>
      <c r="AJ2" s="506"/>
      <c r="AK2" s="506"/>
      <c r="AL2" s="506"/>
      <c r="AM2" s="507"/>
      <c r="AN2" s="474"/>
      <c r="AO2" s="528"/>
      <c r="AP2" s="475"/>
    </row>
    <row r="3" spans="1:42" ht="53.25" customHeight="1">
      <c r="A3" s="530"/>
      <c r="B3" s="516"/>
      <c r="C3" s="540" t="s">
        <v>7</v>
      </c>
      <c r="D3" s="540" t="s">
        <v>8</v>
      </c>
      <c r="E3" s="540" t="s">
        <v>9</v>
      </c>
      <c r="F3" s="540" t="s">
        <v>10</v>
      </c>
      <c r="G3" s="740"/>
      <c r="H3" s="495"/>
      <c r="I3" s="511" t="s">
        <v>12</v>
      </c>
      <c r="J3" s="495"/>
      <c r="K3" s="495"/>
      <c r="L3" s="513"/>
      <c r="M3" s="511" t="s">
        <v>13</v>
      </c>
      <c r="N3" s="499" t="s">
        <v>14</v>
      </c>
      <c r="O3" s="500"/>
      <c r="P3" s="500"/>
      <c r="Q3" s="501"/>
      <c r="R3" s="486" t="s">
        <v>15</v>
      </c>
      <c r="S3" s="487"/>
      <c r="T3" s="487"/>
      <c r="U3" s="488"/>
      <c r="V3" s="486" t="s">
        <v>16</v>
      </c>
      <c r="W3" s="487"/>
      <c r="X3" s="487"/>
      <c r="Y3" s="488"/>
      <c r="Z3" s="486" t="s">
        <v>17</v>
      </c>
      <c r="AA3" s="487"/>
      <c r="AB3" s="487"/>
      <c r="AC3" s="488"/>
      <c r="AD3" s="486" t="s">
        <v>18</v>
      </c>
      <c r="AE3" s="487"/>
      <c r="AF3" s="487"/>
      <c r="AG3" s="488"/>
      <c r="AH3" s="495" t="s">
        <v>19</v>
      </c>
      <c r="AI3" s="476" t="s">
        <v>20</v>
      </c>
      <c r="AJ3" s="513"/>
      <c r="AK3"/>
      <c r="AL3"/>
      <c r="AM3"/>
      <c r="AN3"/>
      <c r="AO3"/>
      <c r="AP3"/>
    </row>
    <row r="4" spans="1:42" ht="19.5" customHeight="1" thickBot="1">
      <c r="A4" s="530"/>
      <c r="B4" s="516"/>
      <c r="C4" s="541"/>
      <c r="D4" s="541"/>
      <c r="E4" s="541"/>
      <c r="F4" s="541"/>
      <c r="G4" s="741"/>
      <c r="H4" s="496"/>
      <c r="I4" s="512"/>
      <c r="J4" s="496"/>
      <c r="K4" s="496"/>
      <c r="L4" s="514"/>
      <c r="M4" s="512"/>
      <c r="N4" s="502"/>
      <c r="O4" s="503"/>
      <c r="P4" s="503"/>
      <c r="Q4" s="504"/>
      <c r="R4" s="489"/>
      <c r="S4" s="490"/>
      <c r="T4" s="490"/>
      <c r="U4" s="491"/>
      <c r="V4" s="489"/>
      <c r="W4" s="490"/>
      <c r="X4" s="490"/>
      <c r="Y4" s="491"/>
      <c r="Z4" s="492"/>
      <c r="AA4" s="493"/>
      <c r="AB4" s="493"/>
      <c r="AC4" s="494"/>
      <c r="AD4" s="489"/>
      <c r="AE4" s="490"/>
      <c r="AF4" s="490"/>
      <c r="AG4" s="491"/>
      <c r="AH4" s="496"/>
      <c r="AI4" s="477"/>
      <c r="AJ4" s="514"/>
      <c r="AK4"/>
      <c r="AL4"/>
      <c r="AM4"/>
      <c r="AN4"/>
      <c r="AO4"/>
      <c r="AP4"/>
    </row>
    <row r="5" spans="1:42" ht="139.5" customHeight="1">
      <c r="A5" s="530"/>
      <c r="B5" s="516"/>
      <c r="C5" s="541"/>
      <c r="D5" s="541"/>
      <c r="E5" s="541"/>
      <c r="F5" s="542"/>
      <c r="G5" s="455" t="s">
        <v>689</v>
      </c>
      <c r="H5" s="152" t="s">
        <v>436</v>
      </c>
      <c r="I5" s="159" t="s">
        <v>24</v>
      </c>
      <c r="J5" s="160" t="s">
        <v>25</v>
      </c>
      <c r="K5" s="160" t="s">
        <v>437</v>
      </c>
      <c r="L5" s="161" t="s">
        <v>438</v>
      </c>
      <c r="M5" s="136" t="s">
        <v>439</v>
      </c>
      <c r="N5" s="276" t="s">
        <v>29</v>
      </c>
      <c r="O5" s="274" t="s">
        <v>30</v>
      </c>
      <c r="P5" s="274" t="s">
        <v>31</v>
      </c>
      <c r="Q5" s="80" t="s">
        <v>32</v>
      </c>
      <c r="R5" s="276" t="s">
        <v>29</v>
      </c>
      <c r="S5" s="274" t="s">
        <v>30</v>
      </c>
      <c r="T5" s="274" t="s">
        <v>31</v>
      </c>
      <c r="U5" s="80" t="s">
        <v>32</v>
      </c>
      <c r="V5" s="276" t="s">
        <v>29</v>
      </c>
      <c r="W5" s="274" t="s">
        <v>30</v>
      </c>
      <c r="X5" s="274" t="s">
        <v>31</v>
      </c>
      <c r="Y5" s="272" t="s">
        <v>32</v>
      </c>
      <c r="Z5" s="277" t="s">
        <v>29</v>
      </c>
      <c r="AA5" s="274" t="s">
        <v>30</v>
      </c>
      <c r="AB5" s="274" t="s">
        <v>31</v>
      </c>
      <c r="AC5" s="272" t="s">
        <v>32</v>
      </c>
      <c r="AD5" s="277" t="s">
        <v>29</v>
      </c>
      <c r="AE5" s="274" t="s">
        <v>30</v>
      </c>
      <c r="AF5" s="274" t="s">
        <v>31</v>
      </c>
      <c r="AG5" s="272" t="s">
        <v>32</v>
      </c>
      <c r="AH5" s="135" t="s">
        <v>33</v>
      </c>
      <c r="AI5" s="88" t="s">
        <v>279</v>
      </c>
      <c r="AJ5" s="89" t="s">
        <v>35</v>
      </c>
      <c r="AK5"/>
      <c r="AL5"/>
      <c r="AM5"/>
      <c r="AN5"/>
      <c r="AO5"/>
      <c r="AP5"/>
    </row>
    <row r="6" spans="1:42" s="734" customFormat="1" ht="120" customHeight="1">
      <c r="A6" s="732" t="s">
        <v>37</v>
      </c>
      <c r="B6" s="20" t="s">
        <v>440</v>
      </c>
      <c r="C6" s="22">
        <v>35</v>
      </c>
      <c r="D6" s="22">
        <v>25</v>
      </c>
      <c r="E6" s="22">
        <v>32</v>
      </c>
      <c r="F6" s="22">
        <v>35</v>
      </c>
      <c r="G6" s="341">
        <v>31</v>
      </c>
      <c r="H6" s="23"/>
      <c r="I6" s="23" t="s">
        <v>159</v>
      </c>
      <c r="J6" s="23" t="s">
        <v>40</v>
      </c>
      <c r="K6" s="23" t="s">
        <v>73</v>
      </c>
      <c r="L6" s="23" t="s">
        <v>441</v>
      </c>
      <c r="M6" s="23" t="s">
        <v>442</v>
      </c>
      <c r="N6" s="468" t="s">
        <v>76</v>
      </c>
      <c r="O6" s="468" t="s">
        <v>443</v>
      </c>
      <c r="P6" s="468" t="s">
        <v>78</v>
      </c>
      <c r="Q6" s="410">
        <v>0.8</v>
      </c>
      <c r="R6" s="468"/>
      <c r="S6" s="468"/>
      <c r="T6" s="468" t="s">
        <v>45</v>
      </c>
      <c r="U6" s="468"/>
      <c r="V6" s="468"/>
      <c r="W6" s="468"/>
      <c r="X6" s="468" t="s">
        <v>45</v>
      </c>
      <c r="Y6" s="468"/>
      <c r="Z6" s="468" t="s">
        <v>82</v>
      </c>
      <c r="AA6" s="468" t="s">
        <v>444</v>
      </c>
      <c r="AB6" s="468" t="s">
        <v>111</v>
      </c>
      <c r="AC6" s="410">
        <v>0.2</v>
      </c>
      <c r="AD6" s="468"/>
      <c r="AE6" s="468"/>
      <c r="AF6" s="468" t="s">
        <v>45</v>
      </c>
      <c r="AG6" s="468"/>
      <c r="AH6" s="23" t="s">
        <v>40</v>
      </c>
      <c r="AI6" s="23" t="s">
        <v>41</v>
      </c>
      <c r="AJ6" s="468" t="s">
        <v>40</v>
      </c>
    </row>
    <row r="7" spans="1:42" s="734" customFormat="1" ht="96" customHeight="1">
      <c r="A7" s="732" t="s">
        <v>37</v>
      </c>
      <c r="B7" s="20" t="s">
        <v>445</v>
      </c>
      <c r="C7" s="22">
        <v>32</v>
      </c>
      <c r="D7" s="22">
        <v>28</v>
      </c>
      <c r="E7" s="22">
        <v>32</v>
      </c>
      <c r="F7" s="22">
        <v>35</v>
      </c>
      <c r="G7" s="341">
        <v>31</v>
      </c>
      <c r="H7" s="734" t="s">
        <v>446</v>
      </c>
      <c r="I7" s="23" t="s">
        <v>159</v>
      </c>
      <c r="J7" s="23" t="s">
        <v>40</v>
      </c>
      <c r="K7" s="23" t="s">
        <v>73</v>
      </c>
      <c r="L7" s="23"/>
      <c r="M7" s="23"/>
      <c r="N7" s="468" t="s">
        <v>76</v>
      </c>
      <c r="O7" s="468" t="s">
        <v>447</v>
      </c>
      <c r="P7" s="468" t="s">
        <v>111</v>
      </c>
      <c r="Q7" s="468">
        <v>90</v>
      </c>
      <c r="R7" s="468" t="s">
        <v>448</v>
      </c>
      <c r="S7" s="468" t="s">
        <v>449</v>
      </c>
      <c r="T7" s="468" t="s">
        <v>61</v>
      </c>
      <c r="U7" s="468">
        <v>5</v>
      </c>
      <c r="V7" s="468" t="s">
        <v>278</v>
      </c>
      <c r="W7" s="468" t="s">
        <v>450</v>
      </c>
      <c r="X7" s="468" t="s">
        <v>61</v>
      </c>
      <c r="Y7" s="468">
        <v>5</v>
      </c>
      <c r="Z7" s="468"/>
      <c r="AA7" s="468"/>
      <c r="AB7" s="468" t="s">
        <v>45</v>
      </c>
      <c r="AC7" s="468"/>
      <c r="AD7" s="468"/>
      <c r="AE7" s="468"/>
      <c r="AF7" s="468" t="s">
        <v>45</v>
      </c>
      <c r="AG7" s="468"/>
      <c r="AH7" s="23" t="s">
        <v>40</v>
      </c>
      <c r="AI7" s="23" t="s">
        <v>40</v>
      </c>
      <c r="AJ7" s="468" t="s">
        <v>40</v>
      </c>
    </row>
    <row r="8" spans="1:42" s="734" customFormat="1" ht="222.6" customHeight="1">
      <c r="A8" s="732" t="s">
        <v>451</v>
      </c>
      <c r="B8" s="20" t="s">
        <v>452</v>
      </c>
      <c r="C8" s="22">
        <v>35</v>
      </c>
      <c r="D8" s="22">
        <v>31</v>
      </c>
      <c r="E8" s="270">
        <v>31</v>
      </c>
      <c r="F8" s="270">
        <v>35</v>
      </c>
      <c r="G8" s="341">
        <v>31</v>
      </c>
      <c r="H8" s="468"/>
      <c r="I8" s="468" t="s">
        <v>159</v>
      </c>
      <c r="J8" s="468" t="s">
        <v>40</v>
      </c>
      <c r="K8" s="468" t="s">
        <v>73</v>
      </c>
      <c r="L8" s="468"/>
      <c r="M8" s="468"/>
      <c r="N8" s="468" t="s">
        <v>76</v>
      </c>
      <c r="O8" s="468" t="s">
        <v>453</v>
      </c>
      <c r="P8" s="468" t="s">
        <v>78</v>
      </c>
      <c r="Q8" s="735">
        <v>0.9</v>
      </c>
      <c r="R8" s="468"/>
      <c r="S8" s="468"/>
      <c r="T8" s="468" t="s">
        <v>81</v>
      </c>
      <c r="U8" s="275"/>
      <c r="V8" s="468" t="s">
        <v>454</v>
      </c>
      <c r="W8" s="468" t="s">
        <v>455</v>
      </c>
      <c r="X8" s="468" t="s">
        <v>61</v>
      </c>
      <c r="Y8" s="735">
        <v>0.05</v>
      </c>
      <c r="Z8" s="468" t="s">
        <v>326</v>
      </c>
      <c r="AA8" s="468" t="s">
        <v>456</v>
      </c>
      <c r="AB8" s="468" t="s">
        <v>61</v>
      </c>
      <c r="AC8" s="735">
        <v>0.05</v>
      </c>
      <c r="AD8" s="468"/>
      <c r="AE8" s="468"/>
      <c r="AF8" s="468" t="s">
        <v>81</v>
      </c>
      <c r="AG8" s="275"/>
      <c r="AH8" s="468" t="s">
        <v>40</v>
      </c>
      <c r="AI8" s="468" t="s">
        <v>40</v>
      </c>
      <c r="AJ8" s="468" t="s">
        <v>40</v>
      </c>
    </row>
    <row r="9" spans="1:42" s="734" customFormat="1" ht="249" customHeight="1">
      <c r="A9" s="732" t="s">
        <v>256</v>
      </c>
      <c r="B9" s="20" t="s">
        <v>457</v>
      </c>
      <c r="C9" s="22">
        <v>45</v>
      </c>
      <c r="D9" s="22">
        <v>38</v>
      </c>
      <c r="E9" s="22">
        <v>45</v>
      </c>
      <c r="F9" s="22">
        <v>45</v>
      </c>
      <c r="G9" s="341">
        <v>40</v>
      </c>
      <c r="H9" s="736" t="s">
        <v>458</v>
      </c>
      <c r="I9" s="468" t="s">
        <v>159</v>
      </c>
      <c r="J9" s="468" t="s">
        <v>40</v>
      </c>
      <c r="K9" s="468" t="s">
        <v>73</v>
      </c>
      <c r="L9" s="468"/>
      <c r="M9" s="468"/>
      <c r="N9" s="468" t="s">
        <v>76</v>
      </c>
      <c r="O9" s="468" t="s">
        <v>459</v>
      </c>
      <c r="P9" s="468" t="s">
        <v>78</v>
      </c>
      <c r="Q9" s="735">
        <v>0.95</v>
      </c>
      <c r="R9" s="468"/>
      <c r="S9" s="468"/>
      <c r="T9" s="468" t="s">
        <v>81</v>
      </c>
      <c r="U9" s="275"/>
      <c r="V9" s="468"/>
      <c r="W9" s="468"/>
      <c r="X9" s="468" t="s">
        <v>81</v>
      </c>
      <c r="Y9" s="275"/>
      <c r="Z9" s="468" t="s">
        <v>82</v>
      </c>
      <c r="AA9" s="468" t="s">
        <v>460</v>
      </c>
      <c r="AB9" s="468" t="s">
        <v>61</v>
      </c>
      <c r="AC9" s="735">
        <v>0.05</v>
      </c>
      <c r="AD9" s="468"/>
      <c r="AE9" s="468"/>
      <c r="AF9" s="468" t="s">
        <v>81</v>
      </c>
      <c r="AG9" s="275"/>
      <c r="AH9" s="468" t="s">
        <v>40</v>
      </c>
      <c r="AI9" s="468" t="s">
        <v>41</v>
      </c>
      <c r="AJ9" s="468" t="s">
        <v>40</v>
      </c>
    </row>
    <row r="10" spans="1:42" s="734" customFormat="1" ht="409.5">
      <c r="A10" s="732" t="s">
        <v>461</v>
      </c>
      <c r="B10" s="20" t="s">
        <v>462</v>
      </c>
      <c r="C10" s="22">
        <v>80</v>
      </c>
      <c r="D10" s="22">
        <v>58</v>
      </c>
      <c r="E10" s="22">
        <v>77</v>
      </c>
      <c r="F10" s="22">
        <v>80</v>
      </c>
      <c r="G10" s="341">
        <f>F10*0.9</f>
        <v>72</v>
      </c>
      <c r="H10" s="468" t="s">
        <v>463</v>
      </c>
      <c r="I10" s="468" t="s">
        <v>55</v>
      </c>
      <c r="J10" s="468" t="s">
        <v>339</v>
      </c>
      <c r="K10" s="468" t="s">
        <v>73</v>
      </c>
      <c r="L10" s="468" t="s">
        <v>464</v>
      </c>
      <c r="M10" s="468" t="s">
        <v>465</v>
      </c>
      <c r="N10" s="468" t="s">
        <v>466</v>
      </c>
      <c r="O10" s="468" t="s">
        <v>467</v>
      </c>
      <c r="P10" s="468" t="s">
        <v>78</v>
      </c>
      <c r="Q10" s="468">
        <v>10</v>
      </c>
      <c r="R10" s="468" t="s">
        <v>468</v>
      </c>
      <c r="S10" s="468" t="s">
        <v>82</v>
      </c>
      <c r="T10" s="468" t="s">
        <v>61</v>
      </c>
      <c r="U10" s="410">
        <v>0.05</v>
      </c>
      <c r="V10" s="468" t="s">
        <v>469</v>
      </c>
      <c r="W10" s="468" t="s">
        <v>470</v>
      </c>
      <c r="X10" s="468" t="s">
        <v>471</v>
      </c>
      <c r="Y10" s="737">
        <v>0.05</v>
      </c>
      <c r="AB10" s="734" t="s">
        <v>45</v>
      </c>
      <c r="AC10" s="468"/>
      <c r="AD10" s="468" t="s">
        <v>81</v>
      </c>
      <c r="AE10" s="278" t="s">
        <v>81</v>
      </c>
      <c r="AF10" s="468" t="s">
        <v>81</v>
      </c>
      <c r="AG10" s="468"/>
      <c r="AH10" s="468" t="s">
        <v>339</v>
      </c>
      <c r="AI10" s="468" t="s">
        <v>156</v>
      </c>
      <c r="AJ10" s="468" t="s">
        <v>339</v>
      </c>
    </row>
    <row r="11" spans="1:42" s="734" customFormat="1" ht="409.5">
      <c r="A11" s="23" t="s">
        <v>336</v>
      </c>
      <c r="B11" s="20" t="s">
        <v>472</v>
      </c>
      <c r="C11" s="22">
        <v>35</v>
      </c>
      <c r="D11" s="22">
        <v>32</v>
      </c>
      <c r="E11" s="22">
        <v>30</v>
      </c>
      <c r="F11" s="22">
        <v>35</v>
      </c>
      <c r="G11" s="341">
        <v>31</v>
      </c>
      <c r="H11" s="468"/>
      <c r="I11" s="468" t="s">
        <v>159</v>
      </c>
      <c r="J11" s="468" t="s">
        <v>40</v>
      </c>
      <c r="K11" s="468" t="s">
        <v>73</v>
      </c>
      <c r="L11" s="468" t="s">
        <v>473</v>
      </c>
      <c r="M11" s="468" t="s">
        <v>474</v>
      </c>
      <c r="N11" s="468" t="s">
        <v>76</v>
      </c>
      <c r="O11" s="468" t="s">
        <v>475</v>
      </c>
      <c r="P11" s="468" t="s">
        <v>78</v>
      </c>
      <c r="Q11" s="410">
        <v>0.95</v>
      </c>
      <c r="R11" s="468"/>
      <c r="S11" s="468"/>
      <c r="T11" s="468" t="s">
        <v>45</v>
      </c>
      <c r="U11" s="468"/>
      <c r="V11" s="468"/>
      <c r="W11" s="468"/>
      <c r="X11" s="468" t="s">
        <v>45</v>
      </c>
      <c r="Y11" s="468"/>
      <c r="Z11" s="468" t="s">
        <v>82</v>
      </c>
      <c r="AA11" s="468" t="s">
        <v>476</v>
      </c>
      <c r="AB11" s="468" t="s">
        <v>61</v>
      </c>
      <c r="AC11" s="410">
        <v>0.05</v>
      </c>
      <c r="AD11" s="468"/>
      <c r="AE11" s="468"/>
      <c r="AF11" s="468" t="s">
        <v>45</v>
      </c>
      <c r="AG11" s="468"/>
      <c r="AH11" s="468" t="s">
        <v>40</v>
      </c>
      <c r="AI11" s="468" t="s">
        <v>270</v>
      </c>
      <c r="AJ11" s="468" t="s">
        <v>40</v>
      </c>
    </row>
    <row r="12" spans="1:42" s="738" customFormat="1" ht="409.5">
      <c r="A12" s="23" t="s">
        <v>336</v>
      </c>
      <c r="B12" s="20" t="s">
        <v>477</v>
      </c>
      <c r="C12" s="22">
        <v>35</v>
      </c>
      <c r="D12" s="22">
        <v>27</v>
      </c>
      <c r="E12" s="22">
        <v>40</v>
      </c>
      <c r="F12" s="22">
        <v>35</v>
      </c>
      <c r="G12" s="341">
        <v>31</v>
      </c>
      <c r="H12" s="468"/>
      <c r="I12" s="468" t="s">
        <v>159</v>
      </c>
      <c r="J12" s="468" t="s">
        <v>40</v>
      </c>
      <c r="K12" s="468" t="s">
        <v>73</v>
      </c>
      <c r="L12" s="468" t="s">
        <v>478</v>
      </c>
      <c r="M12" s="468" t="s">
        <v>479</v>
      </c>
      <c r="N12" s="468" t="s">
        <v>76</v>
      </c>
      <c r="O12" s="468" t="s">
        <v>480</v>
      </c>
      <c r="P12" s="468" t="s">
        <v>78</v>
      </c>
      <c r="Q12" s="410">
        <v>0.95</v>
      </c>
      <c r="R12" s="468"/>
      <c r="S12" s="468"/>
      <c r="T12" s="468" t="s">
        <v>45</v>
      </c>
      <c r="U12" s="468"/>
      <c r="V12" s="468"/>
      <c r="W12" s="468"/>
      <c r="X12" s="468" t="s">
        <v>45</v>
      </c>
      <c r="Y12" s="468"/>
      <c r="Z12" s="468" t="s">
        <v>82</v>
      </c>
      <c r="AA12" s="468" t="s">
        <v>476</v>
      </c>
      <c r="AB12" s="468" t="s">
        <v>61</v>
      </c>
      <c r="AC12" s="410">
        <v>0.05</v>
      </c>
      <c r="AD12" s="468"/>
      <c r="AE12" s="468"/>
      <c r="AF12" s="468" t="s">
        <v>45</v>
      </c>
      <c r="AG12" s="468"/>
      <c r="AH12" s="468" t="s">
        <v>40</v>
      </c>
      <c r="AI12" s="468" t="s">
        <v>41</v>
      </c>
      <c r="AJ12" s="468" t="s">
        <v>40</v>
      </c>
    </row>
    <row r="13" spans="1:42" s="734" customFormat="1" ht="113.1" customHeight="1">
      <c r="A13" s="733" t="s">
        <v>336</v>
      </c>
      <c r="B13" s="20" t="s">
        <v>481</v>
      </c>
      <c r="C13" s="22">
        <v>35</v>
      </c>
      <c r="D13" s="22">
        <v>16</v>
      </c>
      <c r="E13" s="22">
        <v>20</v>
      </c>
      <c r="F13" s="22">
        <v>35</v>
      </c>
      <c r="G13" s="341">
        <v>31</v>
      </c>
      <c r="H13" s="468" t="s">
        <v>482</v>
      </c>
      <c r="I13" s="468" t="s">
        <v>159</v>
      </c>
      <c r="J13" s="468" t="s">
        <v>339</v>
      </c>
      <c r="K13" s="468" t="s">
        <v>73</v>
      </c>
      <c r="L13" s="468" t="s">
        <v>483</v>
      </c>
      <c r="M13" s="468" t="s">
        <v>484</v>
      </c>
      <c r="N13" s="468" t="s">
        <v>76</v>
      </c>
      <c r="O13" s="468" t="s">
        <v>485</v>
      </c>
      <c r="P13" s="468" t="s">
        <v>78</v>
      </c>
      <c r="Q13" s="271">
        <v>90</v>
      </c>
      <c r="R13" s="468"/>
      <c r="S13" s="468"/>
      <c r="T13" s="468" t="s">
        <v>45</v>
      </c>
      <c r="U13" s="271"/>
      <c r="V13" s="468"/>
      <c r="W13" s="468"/>
      <c r="X13" s="468" t="s">
        <v>45</v>
      </c>
      <c r="Y13" s="271"/>
      <c r="Z13" s="468" t="s">
        <v>82</v>
      </c>
      <c r="AA13" s="468" t="s">
        <v>486</v>
      </c>
      <c r="AB13" s="468" t="s">
        <v>61</v>
      </c>
      <c r="AC13" s="271">
        <v>10</v>
      </c>
      <c r="AD13" s="468"/>
      <c r="AE13" s="468"/>
      <c r="AF13" s="468" t="s">
        <v>45</v>
      </c>
      <c r="AG13" s="271"/>
      <c r="AH13" s="468" t="s">
        <v>40</v>
      </c>
      <c r="AI13" s="468" t="s">
        <v>41</v>
      </c>
      <c r="AJ13" s="468" t="s">
        <v>40</v>
      </c>
    </row>
    <row r="14" spans="1:42" s="734" customFormat="1" ht="104.45" customHeight="1">
      <c r="A14" s="732" t="s">
        <v>70</v>
      </c>
      <c r="B14" s="20" t="s">
        <v>487</v>
      </c>
      <c r="C14" s="22">
        <v>15</v>
      </c>
      <c r="D14" s="22">
        <v>7</v>
      </c>
      <c r="E14" s="22">
        <v>12</v>
      </c>
      <c r="F14" s="22">
        <v>20</v>
      </c>
      <c r="G14" s="341">
        <f>$F14*0.9</f>
        <v>18</v>
      </c>
      <c r="I14" s="468" t="s">
        <v>159</v>
      </c>
      <c r="J14" s="468" t="s">
        <v>40</v>
      </c>
      <c r="K14" s="468" t="s">
        <v>73</v>
      </c>
      <c r="L14" s="734" t="s">
        <v>488</v>
      </c>
      <c r="M14" s="734" t="s">
        <v>489</v>
      </c>
      <c r="N14" s="468" t="s">
        <v>490</v>
      </c>
      <c r="O14" s="468" t="s">
        <v>491</v>
      </c>
      <c r="P14" s="468" t="s">
        <v>78</v>
      </c>
      <c r="Q14" s="410">
        <v>0.4</v>
      </c>
      <c r="R14" s="278" t="s">
        <v>214</v>
      </c>
      <c r="S14" s="468" t="s">
        <v>492</v>
      </c>
      <c r="T14" s="468" t="s">
        <v>78</v>
      </c>
      <c r="U14" s="410">
        <v>0.4</v>
      </c>
      <c r="V14" s="468" t="s">
        <v>493</v>
      </c>
      <c r="W14" s="468" t="s">
        <v>494</v>
      </c>
      <c r="X14" s="468" t="s">
        <v>111</v>
      </c>
      <c r="Y14" s="410">
        <v>0.1</v>
      </c>
      <c r="Z14" s="468" t="s">
        <v>82</v>
      </c>
      <c r="AA14" s="468" t="s">
        <v>495</v>
      </c>
      <c r="AB14" s="468" t="s">
        <v>64</v>
      </c>
      <c r="AC14" s="410">
        <v>0.1</v>
      </c>
      <c r="AD14" s="468"/>
      <c r="AE14" s="468"/>
      <c r="AF14" s="468" t="s">
        <v>81</v>
      </c>
      <c r="AG14" s="468"/>
      <c r="AH14" s="468" t="s">
        <v>40</v>
      </c>
      <c r="AI14" s="468" t="s">
        <v>41</v>
      </c>
      <c r="AJ14" s="468" t="s">
        <v>40</v>
      </c>
    </row>
    <row r="15" spans="1:42" s="734" customFormat="1" ht="138.6" customHeight="1">
      <c r="A15" s="732" t="s">
        <v>70</v>
      </c>
      <c r="B15" s="20" t="s">
        <v>496</v>
      </c>
      <c r="C15" s="22">
        <v>20</v>
      </c>
      <c r="D15" s="22">
        <v>17</v>
      </c>
      <c r="E15" s="22">
        <v>17</v>
      </c>
      <c r="F15" s="22">
        <v>20</v>
      </c>
      <c r="G15" s="341">
        <f>$F15*0.9</f>
        <v>18</v>
      </c>
      <c r="H15" s="734" t="s">
        <v>497</v>
      </c>
      <c r="I15" s="468" t="s">
        <v>50</v>
      </c>
      <c r="J15" s="468" t="s">
        <v>50</v>
      </c>
      <c r="K15" s="468" t="s">
        <v>73</v>
      </c>
      <c r="M15" s="734" t="s">
        <v>498</v>
      </c>
      <c r="N15" s="468" t="s">
        <v>14</v>
      </c>
      <c r="O15" s="468" t="s">
        <v>499</v>
      </c>
      <c r="P15" s="468" t="s">
        <v>78</v>
      </c>
      <c r="Q15" s="410">
        <v>0.35</v>
      </c>
      <c r="R15" s="278" t="s">
        <v>500</v>
      </c>
      <c r="S15" s="468" t="s">
        <v>501</v>
      </c>
      <c r="T15" s="468" t="s">
        <v>78</v>
      </c>
      <c r="U15" s="410">
        <v>0.25</v>
      </c>
      <c r="V15" s="468" t="s">
        <v>502</v>
      </c>
      <c r="W15" s="468" t="s">
        <v>503</v>
      </c>
      <c r="X15" s="468" t="s">
        <v>111</v>
      </c>
      <c r="Y15" s="410">
        <v>0.2</v>
      </c>
      <c r="Z15" s="468" t="s">
        <v>82</v>
      </c>
      <c r="AA15" s="468" t="s">
        <v>504</v>
      </c>
      <c r="AB15" s="468" t="s">
        <v>64</v>
      </c>
      <c r="AC15" s="410">
        <v>0.15</v>
      </c>
      <c r="AD15" s="468" t="s">
        <v>505</v>
      </c>
      <c r="AE15" s="468" t="s">
        <v>506</v>
      </c>
      <c r="AF15" s="468" t="s">
        <v>61</v>
      </c>
      <c r="AG15" s="410">
        <v>0.05</v>
      </c>
      <c r="AH15" s="468" t="s">
        <v>50</v>
      </c>
      <c r="AI15" s="468" t="s">
        <v>507</v>
      </c>
      <c r="AJ15" s="468" t="s">
        <v>50</v>
      </c>
    </row>
    <row r="16" spans="1:42" s="734" customFormat="1" ht="150" customHeight="1">
      <c r="A16" s="732" t="s">
        <v>70</v>
      </c>
      <c r="B16" s="20" t="s">
        <v>508</v>
      </c>
      <c r="C16" s="22">
        <v>20</v>
      </c>
      <c r="D16" s="22">
        <v>20</v>
      </c>
      <c r="E16" s="22">
        <v>20</v>
      </c>
      <c r="F16" s="22">
        <v>20</v>
      </c>
      <c r="G16" s="341">
        <f>$F16*0.9</f>
        <v>18</v>
      </c>
      <c r="H16" s="734" t="s">
        <v>509</v>
      </c>
      <c r="I16" s="468" t="s">
        <v>50</v>
      </c>
      <c r="J16" s="468" t="s">
        <v>50</v>
      </c>
      <c r="K16" s="468" t="s">
        <v>73</v>
      </c>
      <c r="L16" s="734" t="s">
        <v>510</v>
      </c>
      <c r="M16" s="468" t="s">
        <v>511</v>
      </c>
      <c r="N16" s="275" t="s">
        <v>14</v>
      </c>
      <c r="O16" s="739" t="s">
        <v>499</v>
      </c>
      <c r="P16" s="275" t="s">
        <v>78</v>
      </c>
      <c r="Q16" s="410">
        <v>0.35</v>
      </c>
      <c r="R16" s="275" t="s">
        <v>500</v>
      </c>
      <c r="S16" s="275" t="s">
        <v>512</v>
      </c>
      <c r="T16" s="468" t="s">
        <v>78</v>
      </c>
      <c r="U16" s="410">
        <v>0.25</v>
      </c>
      <c r="V16" s="468" t="s">
        <v>502</v>
      </c>
      <c r="W16" s="468" t="s">
        <v>513</v>
      </c>
      <c r="X16" s="468" t="s">
        <v>111</v>
      </c>
      <c r="Y16" s="410">
        <v>0.2</v>
      </c>
      <c r="Z16" s="468" t="s">
        <v>82</v>
      </c>
      <c r="AA16" s="468" t="s">
        <v>504</v>
      </c>
      <c r="AB16" s="468" t="s">
        <v>64</v>
      </c>
      <c r="AC16" s="410">
        <v>0.15</v>
      </c>
      <c r="AD16" s="468" t="s">
        <v>505</v>
      </c>
      <c r="AE16" s="468" t="s">
        <v>506</v>
      </c>
      <c r="AF16" s="468" t="s">
        <v>61</v>
      </c>
      <c r="AG16" s="410">
        <v>0.05</v>
      </c>
      <c r="AH16" s="468" t="s">
        <v>50</v>
      </c>
      <c r="AI16" s="468" t="s">
        <v>507</v>
      </c>
      <c r="AJ16" s="468" t="s">
        <v>50</v>
      </c>
    </row>
    <row r="17" spans="18:18">
      <c r="R17" s="350"/>
    </row>
  </sheetData>
  <mergeCells count="22">
    <mergeCell ref="A1:AP1"/>
    <mergeCell ref="A2:A5"/>
    <mergeCell ref="B2:B5"/>
    <mergeCell ref="C2:L2"/>
    <mergeCell ref="N2:S2"/>
    <mergeCell ref="T2:AM2"/>
    <mergeCell ref="M3:M4"/>
    <mergeCell ref="C3:C5"/>
    <mergeCell ref="D3:D5"/>
    <mergeCell ref="E3:E5"/>
    <mergeCell ref="F3:F5"/>
    <mergeCell ref="H3:H4"/>
    <mergeCell ref="I3:L4"/>
    <mergeCell ref="AN2:AP2"/>
    <mergeCell ref="AI3:AI4"/>
    <mergeCell ref="AJ3:AJ4"/>
    <mergeCell ref="N3:Q4"/>
    <mergeCell ref="R3:U4"/>
    <mergeCell ref="V3:Y4"/>
    <mergeCell ref="Z3:AC4"/>
    <mergeCell ref="AD3:AG4"/>
    <mergeCell ref="AH3:AH4"/>
  </mergeCells>
  <conditionalFormatting sqref="O6:O7 AA8:AA9 W9:W16 AA11:AA16 O9:O15 S6:S15 AE11:AE16">
    <cfRule type="expression" dxfId="19" priority="58">
      <formula>P6="Non utilisé"</formula>
    </cfRule>
  </conditionalFormatting>
  <conditionalFormatting sqref="R6:R13 N6:N15 V6:V16 Z11:Z16 AD6:AD16">
    <cfRule type="expression" dxfId="18" priority="42">
      <formula>P6="Non utilisé"</formula>
    </cfRule>
  </conditionalFormatting>
  <conditionalFormatting sqref="T11">
    <cfRule type="expression" dxfId="17" priority="53">
      <formula>U11="Non utilisé"</formula>
    </cfRule>
  </conditionalFormatting>
  <conditionalFormatting sqref="W6:W7">
    <cfRule type="expression" dxfId="16" priority="25">
      <formula>X6="Non utilisé"</formula>
    </cfRule>
  </conditionalFormatting>
  <conditionalFormatting sqref="Z6:Z9">
    <cfRule type="expression" dxfId="15" priority="59">
      <formula>AB6="Non utilisé"</formula>
    </cfRule>
  </conditionalFormatting>
  <conditionalFormatting sqref="AA6:AB7">
    <cfRule type="expression" dxfId="14" priority="1">
      <formula>AC6="Non utilisé"</formula>
    </cfRule>
  </conditionalFormatting>
  <conditionalFormatting sqref="AE6:AE9">
    <cfRule type="expression" dxfId="13" priority="3">
      <formula>AF6="Non utilisé"</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D661A9-8451-4576-B343-DA80970DE21D}">
          <x14:formula1>
            <xm:f>Feuil1!$A$2:$A$6</xm:f>
          </x14:formula1>
          <xm:sqref>AB8:AB9 AB11:AB15 X6:X15 P6:P15 T6:T15 AF6:AF15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
  <sheetViews>
    <sheetView topLeftCell="Q1" zoomScale="80" zoomScaleNormal="80" workbookViewId="0">
      <selection activeCell="W2" sqref="W1:AC1048576"/>
    </sheetView>
  </sheetViews>
  <sheetFormatPr baseColWidth="10" defaultColWidth="11.42578125" defaultRowHeight="15"/>
  <cols>
    <col min="1" max="1" width="14.42578125" style="5" bestFit="1" customWidth="1"/>
    <col min="2" max="2" width="67.28515625" style="5" bestFit="1" customWidth="1"/>
    <col min="3" max="3" width="16.28515625" style="5" bestFit="1" customWidth="1"/>
    <col min="4" max="6" width="16.28515625" style="5" customWidth="1"/>
    <col min="7" max="7" width="16.28515625" style="5" bestFit="1" customWidth="1"/>
    <col min="8" max="13" width="16.28515625" style="5" customWidth="1"/>
    <col min="14" max="22" width="22.28515625" style="5" customWidth="1"/>
    <col min="23" max="16384" width="11.42578125" style="5"/>
  </cols>
  <sheetData>
    <row r="1" spans="1:23" ht="23.25">
      <c r="A1" s="543" t="s">
        <v>514</v>
      </c>
      <c r="B1" s="544"/>
      <c r="C1" s="544"/>
      <c r="D1" s="544"/>
      <c r="E1" s="544"/>
      <c r="F1" s="544"/>
      <c r="G1" s="544"/>
      <c r="H1" s="544"/>
      <c r="I1" s="544"/>
      <c r="J1" s="544"/>
      <c r="K1" s="544"/>
      <c r="L1" s="544"/>
      <c r="M1" s="544"/>
      <c r="N1" s="544"/>
      <c r="O1" s="544"/>
      <c r="P1" s="544"/>
      <c r="Q1" s="544"/>
      <c r="R1" s="544"/>
      <c r="S1" s="544"/>
      <c r="T1" s="544"/>
      <c r="U1" s="544"/>
      <c r="V1" s="544"/>
      <c r="W1" s="6"/>
    </row>
    <row r="2" spans="1:23" ht="23.25" customHeight="1">
      <c r="A2" s="545" t="s">
        <v>515</v>
      </c>
      <c r="B2" s="545" t="s">
        <v>2</v>
      </c>
      <c r="C2" s="554" t="s">
        <v>3</v>
      </c>
      <c r="D2" s="555"/>
      <c r="E2" s="555"/>
      <c r="F2" s="555"/>
      <c r="G2" s="555"/>
      <c r="H2" s="555"/>
      <c r="I2" s="555"/>
      <c r="J2" s="555"/>
      <c r="K2" s="556"/>
      <c r="L2" s="12"/>
      <c r="M2" s="12"/>
      <c r="N2" s="469" t="s">
        <v>5</v>
      </c>
      <c r="O2" s="470"/>
      <c r="P2" s="470"/>
      <c r="Q2" s="470"/>
      <c r="R2" s="470"/>
      <c r="S2" s="470"/>
      <c r="T2" s="470"/>
      <c r="U2" s="470"/>
      <c r="V2" s="470"/>
      <c r="W2" s="7"/>
    </row>
    <row r="3" spans="1:23" ht="15" customHeight="1">
      <c r="A3" s="546"/>
      <c r="B3" s="546"/>
      <c r="C3" s="13"/>
      <c r="D3" s="13"/>
      <c r="E3" s="13"/>
      <c r="F3" s="13"/>
      <c r="G3" s="13"/>
      <c r="H3" s="471"/>
      <c r="I3" s="472"/>
      <c r="J3" s="472"/>
      <c r="K3" s="472"/>
      <c r="L3" s="472"/>
      <c r="M3" s="472"/>
      <c r="N3" s="472"/>
      <c r="O3" s="472"/>
      <c r="P3" s="472"/>
      <c r="Q3" s="472"/>
      <c r="R3" s="472"/>
      <c r="S3" s="472"/>
      <c r="T3" s="472"/>
      <c r="U3" s="472"/>
      <c r="V3" s="473"/>
    </row>
    <row r="4" spans="1:23" ht="18.75">
      <c r="A4" s="546"/>
      <c r="B4" s="546"/>
      <c r="C4" s="13"/>
      <c r="D4" s="13"/>
      <c r="E4" s="13"/>
      <c r="F4" s="13"/>
      <c r="G4" s="13"/>
      <c r="H4" s="551" t="s">
        <v>14</v>
      </c>
      <c r="I4" s="552"/>
      <c r="J4" s="553"/>
      <c r="K4" s="548" t="s">
        <v>15</v>
      </c>
      <c r="L4" s="549"/>
      <c r="M4" s="550"/>
      <c r="N4" s="548" t="s">
        <v>16</v>
      </c>
      <c r="O4" s="549"/>
      <c r="P4" s="550"/>
      <c r="Q4" s="548" t="s">
        <v>17</v>
      </c>
      <c r="R4" s="549"/>
      <c r="S4" s="550"/>
      <c r="T4" s="548" t="s">
        <v>18</v>
      </c>
      <c r="U4" s="549"/>
      <c r="V4" s="550"/>
    </row>
    <row r="5" spans="1:23" ht="93.75" customHeight="1">
      <c r="A5" s="547"/>
      <c r="B5" s="547"/>
      <c r="C5" s="11" t="s">
        <v>7</v>
      </c>
      <c r="D5" s="11" t="s">
        <v>9</v>
      </c>
      <c r="E5" s="11" t="s">
        <v>8</v>
      </c>
      <c r="F5" s="11" t="s">
        <v>10</v>
      </c>
      <c r="G5" s="456" t="s">
        <v>688</v>
      </c>
      <c r="H5" s="8" t="s">
        <v>29</v>
      </c>
      <c r="I5" s="8" t="s">
        <v>30</v>
      </c>
      <c r="J5" s="8" t="s">
        <v>31</v>
      </c>
      <c r="K5" s="8" t="s">
        <v>29</v>
      </c>
      <c r="L5" s="8" t="s">
        <v>30</v>
      </c>
      <c r="M5" s="8" t="s">
        <v>31</v>
      </c>
      <c r="N5" s="8" t="s">
        <v>29</v>
      </c>
      <c r="O5" s="8" t="s">
        <v>30</v>
      </c>
      <c r="P5" s="8" t="s">
        <v>31</v>
      </c>
      <c r="Q5" s="8" t="s">
        <v>29</v>
      </c>
      <c r="R5" s="8" t="s">
        <v>30</v>
      </c>
      <c r="S5" s="8" t="s">
        <v>31</v>
      </c>
      <c r="T5" s="8" t="s">
        <v>29</v>
      </c>
      <c r="U5" s="8" t="s">
        <v>30</v>
      </c>
      <c r="V5" s="8" t="s">
        <v>31</v>
      </c>
    </row>
    <row r="6" spans="1:23">
      <c r="A6" s="3" t="s">
        <v>516</v>
      </c>
      <c r="B6" s="23" t="s">
        <v>517</v>
      </c>
      <c r="C6" s="20">
        <v>120</v>
      </c>
      <c r="D6" s="20"/>
      <c r="E6" s="73">
        <v>114</v>
      </c>
      <c r="F6" s="16">
        <v>120</v>
      </c>
      <c r="G6" s="16">
        <f>F6*0.85</f>
        <v>102</v>
      </c>
      <c r="H6" s="14"/>
      <c r="I6" s="14"/>
      <c r="J6" s="15"/>
      <c r="K6" s="14"/>
      <c r="L6" s="14"/>
      <c r="M6" s="15"/>
      <c r="N6" s="14"/>
      <c r="O6" s="14"/>
      <c r="P6" s="15"/>
      <c r="Q6" s="14"/>
      <c r="R6" s="14"/>
      <c r="S6" s="15"/>
      <c r="T6" s="14"/>
      <c r="U6" s="14"/>
      <c r="V6" s="15"/>
    </row>
  </sheetData>
  <mergeCells count="9">
    <mergeCell ref="A1:V1"/>
    <mergeCell ref="A2:A5"/>
    <mergeCell ref="B2:B5"/>
    <mergeCell ref="T4:V4"/>
    <mergeCell ref="H4:J4"/>
    <mergeCell ref="K4:M4"/>
    <mergeCell ref="N4:P4"/>
    <mergeCell ref="C2:K2"/>
    <mergeCell ref="Q4:S4"/>
  </mergeCells>
  <conditionalFormatting sqref="H6 K6 N6 Q6 T6">
    <cfRule type="expression" dxfId="12" priority="10">
      <formula>J6="Non utilisé"</formula>
    </cfRule>
  </conditionalFormatting>
  <conditionalFormatting sqref="I6 L6 O6 R6 U6">
    <cfRule type="expression" dxfId="11" priority="9">
      <formula>J6="Non utilisé"</formula>
    </cfRule>
  </conditionalFormatting>
  <pageMargins left="0.70866141732283472" right="0.70866141732283472" top="0.74803149606299213" bottom="0.74803149606299213" header="0.31496062992125984" footer="0.31496062992125984"/>
  <pageSetup paperSize="8" scale="22" fitToHeight="0" orientation="portrait" r:id="rId1"/>
  <headerFooter>
    <oddHeader>&amp;R&amp;G</oddHead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Feuil1!$A$2:$A$6</xm:f>
          </x14:formula1>
          <xm:sqref>J6 M6 P6 S6 V6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65A0B-86D7-434B-BDF9-ACF58E21C4A6}">
  <dimension ref="A1:EU20"/>
  <sheetViews>
    <sheetView topLeftCell="O1" zoomScale="84" zoomScaleNormal="84" workbookViewId="0">
      <pane ySplit="1" topLeftCell="A2" activePane="bottomLeft" state="frozen"/>
      <selection pane="bottomLeft" activeCell="AM5" sqref="AM5"/>
    </sheetView>
  </sheetViews>
  <sheetFormatPr baseColWidth="10" defaultColWidth="11.42578125" defaultRowHeight="15"/>
  <cols>
    <col min="2" max="2" width="17.42578125" customWidth="1"/>
    <col min="3" max="3" width="9.140625" customWidth="1"/>
    <col min="4" max="4" width="9.28515625" customWidth="1"/>
    <col min="5" max="5" width="9.42578125" customWidth="1"/>
    <col min="11" max="11" width="11.42578125" style="330"/>
    <col min="12" max="13" width="11.42578125" style="348"/>
    <col min="14" max="14" width="34.85546875" customWidth="1"/>
    <col min="15" max="15" width="50.42578125" customWidth="1"/>
    <col min="19" max="19" width="37.42578125" customWidth="1"/>
    <col min="20" max="20" width="50.140625" customWidth="1"/>
    <col min="21" max="21" width="26.7109375" customWidth="1"/>
    <col min="22" max="22" width="29.140625" customWidth="1"/>
    <col min="24" max="24" width="13.140625" customWidth="1"/>
    <col min="25" max="25" width="19.42578125" customWidth="1"/>
    <col min="29" max="29" width="17.7109375" customWidth="1"/>
    <col min="30" max="30" width="20.42578125" customWidth="1"/>
    <col min="33" max="33" width="23.140625" customWidth="1"/>
    <col min="34" max="34" width="32.140625" customWidth="1"/>
    <col min="36" max="36" width="16.42578125" customWidth="1"/>
    <col min="37" max="37" width="22.28515625" customWidth="1"/>
  </cols>
  <sheetData>
    <row r="1" spans="1:37" ht="24" thickBot="1">
      <c r="A1" s="743" t="s">
        <v>694</v>
      </c>
      <c r="B1" s="744"/>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310"/>
      <c r="AK1" s="310"/>
    </row>
    <row r="2" spans="1:37" ht="42" customHeight="1" thickBot="1">
      <c r="A2" s="590" t="s">
        <v>1</v>
      </c>
      <c r="B2" s="582" t="s">
        <v>2</v>
      </c>
      <c r="C2" s="592" t="s">
        <v>3</v>
      </c>
      <c r="D2" s="592"/>
      <c r="E2" s="592"/>
      <c r="F2" s="592"/>
      <c r="G2" s="592"/>
      <c r="H2" s="592"/>
      <c r="I2" s="592"/>
      <c r="J2" s="592"/>
      <c r="K2" s="592"/>
      <c r="L2" s="593"/>
      <c r="M2" s="451"/>
      <c r="N2" s="594" t="s">
        <v>4</v>
      </c>
      <c r="O2" s="595"/>
      <c r="P2" s="595"/>
      <c r="Q2" s="595"/>
      <c r="R2" s="595"/>
      <c r="S2" s="595"/>
      <c r="T2" s="595"/>
      <c r="U2" s="578" t="s">
        <v>5</v>
      </c>
      <c r="V2" s="579"/>
      <c r="W2" s="579"/>
      <c r="X2" s="579"/>
      <c r="Y2" s="579"/>
      <c r="Z2" s="579"/>
      <c r="AA2" s="579"/>
      <c r="AB2" s="579"/>
      <c r="AC2" s="579"/>
      <c r="AD2" s="579"/>
      <c r="AE2" s="579"/>
      <c r="AF2" s="579"/>
      <c r="AG2" s="579"/>
      <c r="AH2" s="579"/>
      <c r="AI2" s="579"/>
      <c r="AJ2" s="579"/>
      <c r="AK2" s="579"/>
    </row>
    <row r="3" spans="1:37" ht="15" customHeight="1">
      <c r="A3" s="591"/>
      <c r="B3" s="583"/>
      <c r="C3" s="584" t="s">
        <v>7</v>
      </c>
      <c r="D3" s="584" t="s">
        <v>8</v>
      </c>
      <c r="E3" s="584" t="s">
        <v>9</v>
      </c>
      <c r="F3" s="540" t="s">
        <v>10</v>
      </c>
      <c r="G3" s="588" t="s">
        <v>688</v>
      </c>
      <c r="H3" s="576" t="s">
        <v>11</v>
      </c>
      <c r="I3" s="576"/>
      <c r="J3" s="580" t="s">
        <v>12</v>
      </c>
      <c r="K3" s="576"/>
      <c r="L3" s="576"/>
      <c r="M3" s="586"/>
      <c r="N3" s="580" t="s">
        <v>13</v>
      </c>
      <c r="O3" s="561" t="s">
        <v>14</v>
      </c>
      <c r="P3" s="562"/>
      <c r="Q3" s="562"/>
      <c r="R3" s="563"/>
      <c r="S3" s="567" t="s">
        <v>15</v>
      </c>
      <c r="T3" s="568"/>
      <c r="U3" s="568"/>
      <c r="V3" s="569"/>
      <c r="W3" s="567" t="s">
        <v>16</v>
      </c>
      <c r="X3" s="568"/>
      <c r="Y3" s="568"/>
      <c r="Z3" s="569"/>
      <c r="AA3" s="567" t="s">
        <v>17</v>
      </c>
      <c r="AB3" s="568"/>
      <c r="AC3" s="568"/>
      <c r="AD3" s="569"/>
      <c r="AE3" s="567" t="s">
        <v>18</v>
      </c>
      <c r="AF3" s="568"/>
      <c r="AG3" s="568"/>
      <c r="AH3" s="569"/>
      <c r="AI3" s="576" t="s">
        <v>19</v>
      </c>
      <c r="AJ3" s="557" t="s">
        <v>20</v>
      </c>
      <c r="AK3" s="559" t="s">
        <v>22</v>
      </c>
    </row>
    <row r="4" spans="1:37" ht="37.5" customHeight="1" thickBot="1">
      <c r="A4" s="591"/>
      <c r="B4" s="583"/>
      <c r="C4" s="585"/>
      <c r="D4" s="585"/>
      <c r="E4" s="585"/>
      <c r="F4" s="541"/>
      <c r="G4" s="589"/>
      <c r="H4" s="577"/>
      <c r="I4" s="577"/>
      <c r="J4" s="581"/>
      <c r="K4" s="577"/>
      <c r="L4" s="577"/>
      <c r="M4" s="587"/>
      <c r="N4" s="581"/>
      <c r="O4" s="564"/>
      <c r="P4" s="565"/>
      <c r="Q4" s="565"/>
      <c r="R4" s="566"/>
      <c r="S4" s="570"/>
      <c r="T4" s="571"/>
      <c r="U4" s="571"/>
      <c r="V4" s="572"/>
      <c r="W4" s="570"/>
      <c r="X4" s="571"/>
      <c r="Y4" s="571"/>
      <c r="Z4" s="572"/>
      <c r="AA4" s="573"/>
      <c r="AB4" s="574"/>
      <c r="AC4" s="574"/>
      <c r="AD4" s="575"/>
      <c r="AE4" s="570"/>
      <c r="AF4" s="571"/>
      <c r="AG4" s="571"/>
      <c r="AH4" s="572"/>
      <c r="AI4" s="577"/>
      <c r="AJ4" s="558"/>
      <c r="AK4" s="560"/>
    </row>
    <row r="5" spans="1:37" ht="145.5" customHeight="1" thickBot="1">
      <c r="A5" s="591"/>
      <c r="B5" s="583"/>
      <c r="C5" s="585"/>
      <c r="D5" s="585"/>
      <c r="E5" s="585"/>
      <c r="F5" s="541"/>
      <c r="G5" s="589"/>
      <c r="H5" s="312" t="s">
        <v>518</v>
      </c>
      <c r="I5" s="313" t="s">
        <v>24</v>
      </c>
      <c r="J5" s="314" t="s">
        <v>25</v>
      </c>
      <c r="K5" s="314" t="s">
        <v>437</v>
      </c>
      <c r="L5" s="315" t="s">
        <v>519</v>
      </c>
      <c r="M5" s="311" t="s">
        <v>520</v>
      </c>
      <c r="N5" s="316" t="s">
        <v>29</v>
      </c>
      <c r="O5" s="317" t="s">
        <v>30</v>
      </c>
      <c r="P5" s="317" t="s">
        <v>31</v>
      </c>
      <c r="Q5" s="318" t="s">
        <v>32</v>
      </c>
      <c r="R5" s="316" t="s">
        <v>29</v>
      </c>
      <c r="S5" s="317" t="s">
        <v>30</v>
      </c>
      <c r="T5" s="317" t="s">
        <v>31</v>
      </c>
      <c r="U5" s="318" t="s">
        <v>32</v>
      </c>
      <c r="V5" s="316" t="s">
        <v>29</v>
      </c>
      <c r="W5" s="317" t="s">
        <v>30</v>
      </c>
      <c r="X5" s="317" t="s">
        <v>31</v>
      </c>
      <c r="Y5" s="319" t="s">
        <v>32</v>
      </c>
      <c r="Z5" s="320" t="s">
        <v>29</v>
      </c>
      <c r="AA5" s="317" t="s">
        <v>30</v>
      </c>
      <c r="AB5" s="317" t="s">
        <v>31</v>
      </c>
      <c r="AC5" s="319" t="s">
        <v>32</v>
      </c>
      <c r="AD5" s="320" t="s">
        <v>29</v>
      </c>
      <c r="AE5" s="317" t="s">
        <v>30</v>
      </c>
      <c r="AF5" s="317" t="s">
        <v>31</v>
      </c>
      <c r="AG5" s="319" t="s">
        <v>32</v>
      </c>
      <c r="AH5" s="321" t="s">
        <v>33</v>
      </c>
      <c r="AI5" s="322" t="s">
        <v>521</v>
      </c>
      <c r="AJ5" s="322" t="s">
        <v>36</v>
      </c>
    </row>
    <row r="6" spans="1:37" s="5" customFormat="1" ht="188.25" customHeight="1">
      <c r="A6" s="3" t="s">
        <v>522</v>
      </c>
      <c r="B6" s="323" t="s">
        <v>523</v>
      </c>
      <c r="C6" s="324">
        <v>27</v>
      </c>
      <c r="D6" s="324">
        <v>28</v>
      </c>
      <c r="E6" s="325">
        <v>30</v>
      </c>
      <c r="F6" s="22">
        <v>27</v>
      </c>
      <c r="G6" s="22">
        <v>24</v>
      </c>
      <c r="H6" s="745" t="s">
        <v>524</v>
      </c>
      <c r="I6" s="746" t="s">
        <v>525</v>
      </c>
      <c r="J6" s="746" t="s">
        <v>526</v>
      </c>
      <c r="K6" s="137" t="s">
        <v>527</v>
      </c>
      <c r="L6" s="746" t="s">
        <v>528</v>
      </c>
      <c r="M6" s="745" t="s">
        <v>529</v>
      </c>
      <c r="N6" s="23" t="s">
        <v>530</v>
      </c>
      <c r="O6" s="23" t="s">
        <v>531</v>
      </c>
      <c r="P6" s="3" t="s">
        <v>78</v>
      </c>
      <c r="Q6" s="23"/>
      <c r="R6" s="23" t="s">
        <v>532</v>
      </c>
      <c r="S6" s="23" t="s">
        <v>533</v>
      </c>
      <c r="T6" s="3" t="s">
        <v>78</v>
      </c>
      <c r="U6" s="23"/>
      <c r="V6" s="23" t="s">
        <v>534</v>
      </c>
      <c r="W6" s="23" t="s">
        <v>535</v>
      </c>
      <c r="X6" s="3" t="s">
        <v>78</v>
      </c>
      <c r="Y6" s="23"/>
      <c r="Z6" s="23" t="s">
        <v>536</v>
      </c>
      <c r="AA6" s="23" t="s">
        <v>537</v>
      </c>
      <c r="AB6" s="3" t="s">
        <v>78</v>
      </c>
      <c r="AC6" s="23"/>
      <c r="AD6" s="23" t="s">
        <v>538</v>
      </c>
      <c r="AE6" s="23" t="s">
        <v>537</v>
      </c>
      <c r="AF6" s="3" t="s">
        <v>64</v>
      </c>
      <c r="AG6" s="23">
        <v>5</v>
      </c>
      <c r="AH6" s="23"/>
      <c r="AI6" s="747"/>
      <c r="AJ6" s="747"/>
    </row>
    <row r="7" spans="1:37" s="5" customFormat="1" ht="409.5">
      <c r="A7" s="3" t="s">
        <v>522</v>
      </c>
      <c r="B7" s="23" t="s">
        <v>539</v>
      </c>
      <c r="C7" s="324">
        <v>112</v>
      </c>
      <c r="D7" s="324">
        <v>114</v>
      </c>
      <c r="E7" s="325">
        <v>106</v>
      </c>
      <c r="F7" s="22">
        <v>112</v>
      </c>
      <c r="G7" s="22">
        <v>95</v>
      </c>
      <c r="H7" s="21" t="s">
        <v>540</v>
      </c>
      <c r="I7" s="3" t="s">
        <v>525</v>
      </c>
      <c r="J7" s="3" t="s">
        <v>541</v>
      </c>
      <c r="K7" s="137" t="s">
        <v>527</v>
      </c>
      <c r="L7" s="746" t="s">
        <v>542</v>
      </c>
      <c r="M7" s="3" t="s">
        <v>543</v>
      </c>
      <c r="N7" s="23" t="s">
        <v>544</v>
      </c>
      <c r="O7" s="23" t="s">
        <v>545</v>
      </c>
      <c r="P7" s="3" t="s">
        <v>78</v>
      </c>
      <c r="Q7" s="328">
        <v>0.3</v>
      </c>
      <c r="R7" s="23" t="s">
        <v>546</v>
      </c>
      <c r="S7" s="23" t="s">
        <v>547</v>
      </c>
      <c r="T7" s="326" t="s">
        <v>78</v>
      </c>
      <c r="U7" s="328">
        <v>0.1</v>
      </c>
      <c r="V7" s="23" t="s">
        <v>548</v>
      </c>
      <c r="W7" s="23" t="s">
        <v>549</v>
      </c>
      <c r="X7" s="327" t="s">
        <v>78</v>
      </c>
      <c r="Y7" s="328">
        <v>0.2</v>
      </c>
      <c r="Z7" s="23" t="s">
        <v>550</v>
      </c>
      <c r="AA7" s="23" t="s">
        <v>279</v>
      </c>
      <c r="AB7" s="327" t="s">
        <v>78</v>
      </c>
      <c r="AC7" s="328">
        <v>0.3</v>
      </c>
      <c r="AD7" s="23" t="s">
        <v>551</v>
      </c>
      <c r="AE7" s="23" t="s">
        <v>552</v>
      </c>
      <c r="AF7" s="3" t="s">
        <v>64</v>
      </c>
      <c r="AG7" s="328">
        <v>0.1</v>
      </c>
      <c r="AH7" s="23"/>
      <c r="AI7" s="3"/>
      <c r="AJ7" s="3"/>
    </row>
    <row r="8" spans="1:37" s="5" customFormat="1" ht="409.5">
      <c r="A8" s="3" t="s">
        <v>522</v>
      </c>
      <c r="B8" s="23" t="s">
        <v>553</v>
      </c>
      <c r="C8" s="324">
        <v>30</v>
      </c>
      <c r="D8" s="324">
        <v>19</v>
      </c>
      <c r="E8" s="325">
        <v>28</v>
      </c>
      <c r="F8" s="22">
        <v>30</v>
      </c>
      <c r="G8" s="22">
        <f t="shared" ref="G8:G10" si="0">$F8*0.9</f>
        <v>27</v>
      </c>
      <c r="H8" s="745" t="s">
        <v>554</v>
      </c>
      <c r="I8" s="3" t="s">
        <v>525</v>
      </c>
      <c r="J8" s="3" t="s">
        <v>40</v>
      </c>
      <c r="K8" s="137" t="s">
        <v>527</v>
      </c>
      <c r="L8" s="3" t="s">
        <v>555</v>
      </c>
      <c r="M8" s="745" t="s">
        <v>556</v>
      </c>
      <c r="N8" s="23" t="s">
        <v>557</v>
      </c>
      <c r="O8" s="23" t="s">
        <v>558</v>
      </c>
      <c r="P8" s="3" t="s">
        <v>78</v>
      </c>
      <c r="Q8" s="128"/>
      <c r="R8" s="23" t="s">
        <v>559</v>
      </c>
      <c r="S8" s="23" t="s">
        <v>560</v>
      </c>
      <c r="T8" s="3" t="s">
        <v>111</v>
      </c>
      <c r="U8" s="128">
        <v>15</v>
      </c>
      <c r="V8" s="23" t="s">
        <v>561</v>
      </c>
      <c r="W8" s="23" t="s">
        <v>562</v>
      </c>
      <c r="X8" s="3" t="s">
        <v>111</v>
      </c>
      <c r="Y8" s="128">
        <v>15</v>
      </c>
      <c r="Z8" s="23" t="s">
        <v>563</v>
      </c>
      <c r="AA8" s="23" t="s">
        <v>564</v>
      </c>
      <c r="AB8" s="3" t="s">
        <v>111</v>
      </c>
      <c r="AC8" s="128">
        <v>20</v>
      </c>
      <c r="AD8" s="23" t="s">
        <v>565</v>
      </c>
      <c r="AE8" s="23" t="s">
        <v>566</v>
      </c>
      <c r="AF8" s="3" t="s">
        <v>111</v>
      </c>
      <c r="AG8" s="411">
        <v>0.1</v>
      </c>
      <c r="AH8" s="3"/>
      <c r="AI8" s="3" t="s">
        <v>41</v>
      </c>
      <c r="AJ8" s="3" t="s">
        <v>567</v>
      </c>
    </row>
    <row r="9" spans="1:37" s="5" customFormat="1" ht="409.5">
      <c r="A9" s="3" t="s">
        <v>522</v>
      </c>
      <c r="B9" s="23" t="s">
        <v>568</v>
      </c>
      <c r="C9" s="324">
        <v>30</v>
      </c>
      <c r="D9" s="324">
        <v>26</v>
      </c>
      <c r="E9" s="325">
        <v>30</v>
      </c>
      <c r="F9" s="22">
        <v>30</v>
      </c>
      <c r="G9" s="22">
        <f t="shared" si="0"/>
        <v>27</v>
      </c>
      <c r="H9" s="745" t="s">
        <v>569</v>
      </c>
      <c r="I9" s="3" t="s">
        <v>525</v>
      </c>
      <c r="J9" s="3" t="s">
        <v>40</v>
      </c>
      <c r="K9" s="137" t="s">
        <v>527</v>
      </c>
      <c r="L9" s="3" t="s">
        <v>555</v>
      </c>
      <c r="M9" s="745" t="s">
        <v>570</v>
      </c>
      <c r="N9" s="23" t="s">
        <v>571</v>
      </c>
      <c r="O9" s="23" t="s">
        <v>572</v>
      </c>
      <c r="P9" s="3" t="s">
        <v>78</v>
      </c>
      <c r="Q9" s="128">
        <v>30</v>
      </c>
      <c r="R9" s="23" t="s">
        <v>559</v>
      </c>
      <c r="S9" s="23" t="s">
        <v>560</v>
      </c>
      <c r="T9" s="3" t="s">
        <v>111</v>
      </c>
      <c r="U9" s="128">
        <v>15</v>
      </c>
      <c r="V9" s="23" t="s">
        <v>561</v>
      </c>
      <c r="W9" s="23" t="s">
        <v>562</v>
      </c>
      <c r="X9" s="3" t="s">
        <v>111</v>
      </c>
      <c r="Y9" s="128">
        <v>15</v>
      </c>
      <c r="Z9" s="23" t="s">
        <v>563</v>
      </c>
      <c r="AA9" s="23" t="s">
        <v>564</v>
      </c>
      <c r="AB9" s="3" t="s">
        <v>111</v>
      </c>
      <c r="AC9" s="128">
        <v>20</v>
      </c>
      <c r="AD9" s="23" t="s">
        <v>565</v>
      </c>
      <c r="AE9" s="23" t="s">
        <v>566</v>
      </c>
      <c r="AF9" s="3" t="s">
        <v>111</v>
      </c>
      <c r="AG9" s="128">
        <v>20</v>
      </c>
      <c r="AH9" s="3"/>
      <c r="AI9" s="3" t="s">
        <v>41</v>
      </c>
      <c r="AJ9" s="3" t="s">
        <v>567</v>
      </c>
    </row>
    <row r="10" spans="1:37" s="5" customFormat="1" ht="311.25" customHeight="1">
      <c r="A10" s="3" t="s">
        <v>573</v>
      </c>
      <c r="B10" s="23" t="s">
        <v>574</v>
      </c>
      <c r="C10" s="324">
        <v>70</v>
      </c>
      <c r="D10" s="324">
        <v>63</v>
      </c>
      <c r="E10" s="325">
        <v>73</v>
      </c>
      <c r="F10" s="22">
        <v>70</v>
      </c>
      <c r="G10" s="22">
        <f t="shared" si="0"/>
        <v>63</v>
      </c>
      <c r="H10" s="745" t="s">
        <v>575</v>
      </c>
      <c r="I10" s="3" t="s">
        <v>525</v>
      </c>
      <c r="J10" s="3" t="s">
        <v>40</v>
      </c>
      <c r="K10" s="137" t="s">
        <v>527</v>
      </c>
      <c r="L10" s="745" t="s">
        <v>576</v>
      </c>
      <c r="M10" s="745" t="s">
        <v>577</v>
      </c>
      <c r="N10" s="23" t="s">
        <v>578</v>
      </c>
      <c r="O10" s="23" t="s">
        <v>579</v>
      </c>
      <c r="P10" s="3" t="s">
        <v>64</v>
      </c>
      <c r="Q10" s="328">
        <v>0.1</v>
      </c>
      <c r="R10" s="23" t="s">
        <v>580</v>
      </c>
      <c r="S10" s="23" t="s">
        <v>581</v>
      </c>
      <c r="T10" s="3" t="s">
        <v>64</v>
      </c>
      <c r="U10" s="328">
        <v>0.3</v>
      </c>
      <c r="V10" s="324" t="s">
        <v>582</v>
      </c>
      <c r="W10" s="324" t="s">
        <v>583</v>
      </c>
      <c r="X10" s="3" t="s">
        <v>78</v>
      </c>
      <c r="Y10" s="328">
        <v>0.2</v>
      </c>
      <c r="Z10" s="324" t="s">
        <v>584</v>
      </c>
      <c r="AA10" s="23" t="s">
        <v>585</v>
      </c>
      <c r="AB10" s="3" t="s">
        <v>78</v>
      </c>
      <c r="AC10" s="328">
        <v>0.1</v>
      </c>
      <c r="AD10" s="324" t="s">
        <v>586</v>
      </c>
      <c r="AE10" s="324" t="s">
        <v>587</v>
      </c>
      <c r="AF10" s="3" t="s">
        <v>61</v>
      </c>
      <c r="AG10" s="23"/>
      <c r="AH10" s="3" t="s">
        <v>41</v>
      </c>
      <c r="AI10" s="3" t="s">
        <v>41</v>
      </c>
      <c r="AJ10" s="3" t="s">
        <v>40</v>
      </c>
    </row>
    <row r="11" spans="1:37" s="5" customFormat="1" ht="409.5">
      <c r="A11" s="3" t="s">
        <v>573</v>
      </c>
      <c r="B11" s="23" t="s">
        <v>588</v>
      </c>
      <c r="C11" s="324">
        <v>64</v>
      </c>
      <c r="D11" s="324">
        <v>67</v>
      </c>
      <c r="E11" s="325">
        <v>64</v>
      </c>
      <c r="F11" s="22">
        <v>64</v>
      </c>
      <c r="G11" s="22">
        <v>58</v>
      </c>
      <c r="H11" s="748" t="s">
        <v>589</v>
      </c>
      <c r="I11" s="3" t="s">
        <v>525</v>
      </c>
      <c r="J11" s="3" t="s">
        <v>40</v>
      </c>
      <c r="K11" s="9" t="s">
        <v>527</v>
      </c>
      <c r="L11" s="323" t="s">
        <v>590</v>
      </c>
      <c r="M11" s="323" t="s">
        <v>591</v>
      </c>
      <c r="N11" s="23" t="s">
        <v>592</v>
      </c>
      <c r="O11" s="23" t="s">
        <v>593</v>
      </c>
      <c r="P11" s="3" t="s">
        <v>78</v>
      </c>
      <c r="Q11" s="23">
        <v>40</v>
      </c>
      <c r="R11" s="323" t="s">
        <v>594</v>
      </c>
      <c r="S11" s="23" t="s">
        <v>595</v>
      </c>
      <c r="T11" s="3" t="s">
        <v>64</v>
      </c>
      <c r="U11" s="23">
        <v>10</v>
      </c>
      <c r="V11" s="23" t="s">
        <v>596</v>
      </c>
      <c r="W11" s="23" t="s">
        <v>597</v>
      </c>
      <c r="X11" s="3" t="s">
        <v>78</v>
      </c>
      <c r="Y11" s="23">
        <v>30</v>
      </c>
      <c r="Z11" s="23" t="s">
        <v>598</v>
      </c>
      <c r="AA11" s="23" t="s">
        <v>279</v>
      </c>
      <c r="AB11" s="3" t="s">
        <v>111</v>
      </c>
      <c r="AC11" s="468">
        <v>20</v>
      </c>
      <c r="AD11" s="23"/>
      <c r="AE11" s="23"/>
      <c r="AF11" s="3" t="s">
        <v>81</v>
      </c>
      <c r="AG11" s="23"/>
      <c r="AH11" s="23" t="s">
        <v>599</v>
      </c>
      <c r="AI11" s="23" t="s">
        <v>599</v>
      </c>
      <c r="AJ11" s="23" t="s">
        <v>600</v>
      </c>
    </row>
    <row r="12" spans="1:37" s="5" customFormat="1" ht="409.5">
      <c r="A12" s="3" t="s">
        <v>522</v>
      </c>
      <c r="B12" s="323" t="s">
        <v>601</v>
      </c>
      <c r="C12" s="324">
        <v>84</v>
      </c>
      <c r="D12" s="324">
        <v>81</v>
      </c>
      <c r="E12" s="325">
        <v>84</v>
      </c>
      <c r="F12" s="22">
        <v>84</v>
      </c>
      <c r="G12" s="22">
        <v>76</v>
      </c>
      <c r="H12" s="745" t="s">
        <v>602</v>
      </c>
      <c r="I12" s="3" t="s">
        <v>525</v>
      </c>
      <c r="J12" s="745" t="s">
        <v>603</v>
      </c>
      <c r="K12" s="9" t="s">
        <v>527</v>
      </c>
      <c r="L12" s="745" t="s">
        <v>604</v>
      </c>
      <c r="M12" s="745" t="s">
        <v>605</v>
      </c>
      <c r="N12" s="23" t="s">
        <v>606</v>
      </c>
      <c r="O12" s="23" t="s">
        <v>607</v>
      </c>
      <c r="P12" s="3" t="s">
        <v>78</v>
      </c>
      <c r="Q12" s="329"/>
      <c r="R12" s="23" t="s">
        <v>608</v>
      </c>
      <c r="S12" s="23" t="s">
        <v>609</v>
      </c>
      <c r="T12" s="3" t="s">
        <v>78</v>
      </c>
      <c r="U12" s="329"/>
      <c r="V12" s="23" t="s">
        <v>610</v>
      </c>
      <c r="W12" s="23" t="s">
        <v>611</v>
      </c>
      <c r="X12" s="3" t="s">
        <v>78</v>
      </c>
      <c r="Y12" s="329"/>
      <c r="Z12" s="23" t="s">
        <v>612</v>
      </c>
      <c r="AA12" s="3" t="s">
        <v>82</v>
      </c>
      <c r="AB12" s="3" t="s">
        <v>111</v>
      </c>
      <c r="AC12" s="329"/>
      <c r="AD12" s="23" t="s">
        <v>613</v>
      </c>
      <c r="AE12" s="23" t="s">
        <v>82</v>
      </c>
      <c r="AF12" s="3" t="s">
        <v>61</v>
      </c>
      <c r="AG12" s="329"/>
      <c r="AH12" s="3"/>
      <c r="AI12" s="3"/>
      <c r="AJ12" s="3"/>
    </row>
    <row r="13" spans="1:37" s="5" customFormat="1" ht="162" customHeight="1">
      <c r="A13" s="3" t="s">
        <v>522</v>
      </c>
      <c r="B13" s="347" t="s">
        <v>614</v>
      </c>
      <c r="C13" s="324">
        <v>25</v>
      </c>
      <c r="D13" s="324">
        <v>23</v>
      </c>
      <c r="E13" s="325">
        <v>23</v>
      </c>
      <c r="F13" s="22">
        <v>25</v>
      </c>
      <c r="G13" s="22">
        <v>22</v>
      </c>
      <c r="H13" s="745" t="s">
        <v>615</v>
      </c>
      <c r="I13" s="3" t="s">
        <v>40</v>
      </c>
      <c r="J13" s="3" t="s">
        <v>40</v>
      </c>
      <c r="K13" s="9" t="s">
        <v>186</v>
      </c>
      <c r="L13" s="745" t="s">
        <v>616</v>
      </c>
      <c r="M13" s="745" t="s">
        <v>617</v>
      </c>
      <c r="N13" s="23" t="s">
        <v>618</v>
      </c>
      <c r="O13" s="23" t="s">
        <v>619</v>
      </c>
      <c r="P13" s="3" t="s">
        <v>78</v>
      </c>
      <c r="Q13" s="3">
        <v>55</v>
      </c>
      <c r="R13" s="23" t="s">
        <v>620</v>
      </c>
      <c r="S13" s="323" t="s">
        <v>621</v>
      </c>
      <c r="T13" s="3" t="s">
        <v>111</v>
      </c>
      <c r="U13" s="3">
        <v>10</v>
      </c>
      <c r="V13" s="23" t="s">
        <v>622</v>
      </c>
      <c r="W13" s="323" t="s">
        <v>623</v>
      </c>
      <c r="X13" s="3" t="s">
        <v>78</v>
      </c>
      <c r="Y13" s="3">
        <v>10</v>
      </c>
      <c r="Z13" s="23" t="s">
        <v>624</v>
      </c>
      <c r="AA13" s="323" t="s">
        <v>625</v>
      </c>
      <c r="AB13" s="3" t="s">
        <v>78</v>
      </c>
      <c r="AC13" s="3">
        <v>15</v>
      </c>
      <c r="AD13" s="23" t="s">
        <v>626</v>
      </c>
      <c r="AE13" s="323" t="s">
        <v>627</v>
      </c>
      <c r="AF13" s="3" t="s">
        <v>64</v>
      </c>
      <c r="AG13" s="745">
        <v>10</v>
      </c>
      <c r="AH13" s="3" t="s">
        <v>40</v>
      </c>
      <c r="AI13" s="3" t="s">
        <v>41</v>
      </c>
      <c r="AJ13" s="3" t="s">
        <v>40</v>
      </c>
    </row>
    <row r="14" spans="1:37" s="5" customFormat="1" ht="409.5">
      <c r="A14" s="3" t="s">
        <v>573</v>
      </c>
      <c r="B14" s="23" t="s">
        <v>628</v>
      </c>
      <c r="C14" s="324">
        <v>95</v>
      </c>
      <c r="D14" s="324">
        <v>90</v>
      </c>
      <c r="E14" s="325">
        <v>86</v>
      </c>
      <c r="F14" s="749">
        <v>95</v>
      </c>
      <c r="G14" s="22">
        <v>85</v>
      </c>
      <c r="H14" s="750" t="s">
        <v>629</v>
      </c>
      <c r="I14" s="750" t="s">
        <v>630</v>
      </c>
      <c r="J14" s="750" t="s">
        <v>630</v>
      </c>
      <c r="K14" s="750" t="s">
        <v>368</v>
      </c>
      <c r="L14" s="750" t="s">
        <v>631</v>
      </c>
      <c r="M14" s="750" t="s">
        <v>632</v>
      </c>
      <c r="N14" s="324" t="s">
        <v>633</v>
      </c>
      <c r="O14" s="23" t="s">
        <v>634</v>
      </c>
      <c r="P14" s="3" t="s">
        <v>78</v>
      </c>
      <c r="Q14" s="751">
        <v>0.7</v>
      </c>
      <c r="R14" s="3"/>
      <c r="S14" s="3"/>
      <c r="T14" s="3" t="s">
        <v>81</v>
      </c>
      <c r="U14" s="3"/>
      <c r="V14" s="23" t="s">
        <v>635</v>
      </c>
      <c r="W14" s="23" t="s">
        <v>636</v>
      </c>
      <c r="X14" s="3" t="s">
        <v>111</v>
      </c>
      <c r="Y14" s="751">
        <v>0.2</v>
      </c>
      <c r="Z14" s="23" t="s">
        <v>563</v>
      </c>
      <c r="AA14" s="23" t="s">
        <v>637</v>
      </c>
      <c r="AB14" s="3" t="s">
        <v>111</v>
      </c>
      <c r="AC14" s="751">
        <v>0.1</v>
      </c>
      <c r="AD14" s="3"/>
      <c r="AE14" s="3"/>
      <c r="AF14" s="3" t="s">
        <v>81</v>
      </c>
      <c r="AG14" s="3"/>
      <c r="AH14" s="3" t="s">
        <v>40</v>
      </c>
      <c r="AI14" s="3" t="s">
        <v>638</v>
      </c>
      <c r="AJ14" s="3" t="s">
        <v>639</v>
      </c>
    </row>
    <row r="15" spans="1:37" s="5" customFormat="1" ht="409.5">
      <c r="A15" s="3" t="s">
        <v>573</v>
      </c>
      <c r="B15" s="23" t="s">
        <v>346</v>
      </c>
      <c r="C15" s="324">
        <v>65</v>
      </c>
      <c r="D15" s="324">
        <v>68</v>
      </c>
      <c r="E15" s="325">
        <v>71</v>
      </c>
      <c r="F15" s="22">
        <v>65</v>
      </c>
      <c r="G15" s="22">
        <v>58</v>
      </c>
      <c r="H15" s="745" t="s">
        <v>695</v>
      </c>
      <c r="I15" s="752" t="s">
        <v>525</v>
      </c>
      <c r="J15" s="752" t="s">
        <v>40</v>
      </c>
      <c r="K15" s="752" t="s">
        <v>186</v>
      </c>
      <c r="L15" s="746" t="s">
        <v>640</v>
      </c>
      <c r="M15" s="746" t="s">
        <v>641</v>
      </c>
      <c r="N15" s="746" t="s">
        <v>642</v>
      </c>
      <c r="O15" s="746" t="s">
        <v>696</v>
      </c>
      <c r="P15" s="3" t="s">
        <v>78</v>
      </c>
      <c r="Q15" s="9">
        <v>40</v>
      </c>
      <c r="R15" s="23" t="s">
        <v>643</v>
      </c>
      <c r="S15" s="746" t="s">
        <v>644</v>
      </c>
      <c r="T15" s="3" t="s">
        <v>111</v>
      </c>
      <c r="U15" s="9">
        <v>20</v>
      </c>
      <c r="V15" s="23" t="s">
        <v>645</v>
      </c>
      <c r="W15" s="746" t="s">
        <v>644</v>
      </c>
      <c r="X15" s="3" t="s">
        <v>78</v>
      </c>
      <c r="Y15" s="9">
        <v>30</v>
      </c>
      <c r="Z15" s="23" t="s">
        <v>646</v>
      </c>
      <c r="AA15" s="23" t="s">
        <v>647</v>
      </c>
      <c r="AB15" s="3" t="s">
        <v>61</v>
      </c>
      <c r="AC15" s="9">
        <v>9</v>
      </c>
      <c r="AD15" s="23" t="s">
        <v>648</v>
      </c>
      <c r="AE15" s="23" t="s">
        <v>649</v>
      </c>
      <c r="AF15" s="3" t="s">
        <v>61</v>
      </c>
      <c r="AG15" s="9">
        <v>1</v>
      </c>
      <c r="AH15" s="3" t="s">
        <v>40</v>
      </c>
      <c r="AI15" s="3" t="s">
        <v>41</v>
      </c>
      <c r="AJ15" s="3" t="s">
        <v>650</v>
      </c>
    </row>
    <row r="16" spans="1:37" s="734" customFormat="1" ht="268.5" customHeight="1">
      <c r="A16" s="23" t="s">
        <v>573</v>
      </c>
      <c r="B16" s="23" t="s">
        <v>651</v>
      </c>
      <c r="C16" s="324">
        <v>20</v>
      </c>
      <c r="D16" s="324">
        <v>8</v>
      </c>
      <c r="E16" s="325">
        <v>42</v>
      </c>
      <c r="F16" s="22">
        <v>20</v>
      </c>
      <c r="G16" s="22">
        <f t="shared" ref="G16" si="1">$F16*0.9</f>
        <v>18</v>
      </c>
      <c r="H16" s="748" t="s">
        <v>652</v>
      </c>
      <c r="I16" s="23" t="s">
        <v>525</v>
      </c>
      <c r="J16" s="468" t="s">
        <v>40</v>
      </c>
      <c r="K16" s="468" t="s">
        <v>186</v>
      </c>
      <c r="L16" s="323" t="s">
        <v>640</v>
      </c>
      <c r="M16" s="323" t="s">
        <v>641</v>
      </c>
      <c r="N16" s="23" t="s">
        <v>76</v>
      </c>
      <c r="O16" s="23" t="s">
        <v>653</v>
      </c>
      <c r="P16" s="23" t="s">
        <v>78</v>
      </c>
      <c r="Q16" s="753">
        <v>30</v>
      </c>
      <c r="R16" s="23" t="s">
        <v>643</v>
      </c>
      <c r="S16" s="23" t="s">
        <v>654</v>
      </c>
      <c r="T16" s="23" t="s">
        <v>111</v>
      </c>
      <c r="U16" s="753">
        <v>15</v>
      </c>
      <c r="V16" s="323" t="s">
        <v>655</v>
      </c>
      <c r="W16" s="23" t="s">
        <v>656</v>
      </c>
      <c r="X16" s="23" t="s">
        <v>78</v>
      </c>
      <c r="Y16" s="753">
        <v>30</v>
      </c>
      <c r="Z16" s="323" t="s">
        <v>657</v>
      </c>
      <c r="AA16" s="23" t="s">
        <v>647</v>
      </c>
      <c r="AB16" s="23" t="s">
        <v>111</v>
      </c>
      <c r="AC16" s="753">
        <v>15</v>
      </c>
      <c r="AD16" s="323" t="s">
        <v>648</v>
      </c>
      <c r="AE16" s="23" t="s">
        <v>658</v>
      </c>
      <c r="AF16" s="23" t="s">
        <v>61</v>
      </c>
      <c r="AG16" s="9">
        <v>10</v>
      </c>
      <c r="AH16" s="23" t="s">
        <v>40</v>
      </c>
      <c r="AI16" s="23" t="s">
        <v>41</v>
      </c>
      <c r="AJ16" s="23" t="s">
        <v>41</v>
      </c>
    </row>
    <row r="17" spans="1:151" s="5" customFormat="1" ht="382.5" customHeight="1">
      <c r="A17" s="3" t="s">
        <v>522</v>
      </c>
      <c r="B17" s="23" t="s">
        <v>659</v>
      </c>
      <c r="C17" s="324">
        <v>140</v>
      </c>
      <c r="D17" s="324">
        <v>128</v>
      </c>
      <c r="E17" s="325">
        <v>135</v>
      </c>
      <c r="F17" s="22">
        <v>140</v>
      </c>
      <c r="G17" s="22">
        <f>$F17*0.85</f>
        <v>119</v>
      </c>
      <c r="H17" s="746" t="s">
        <v>660</v>
      </c>
      <c r="I17" s="3" t="s">
        <v>525</v>
      </c>
      <c r="J17" s="3" t="s">
        <v>661</v>
      </c>
      <c r="K17" s="9" t="s">
        <v>527</v>
      </c>
      <c r="L17" s="745" t="s">
        <v>662</v>
      </c>
      <c r="M17" s="746" t="s">
        <v>663</v>
      </c>
      <c r="N17" s="23" t="s">
        <v>76</v>
      </c>
      <c r="O17" s="23" t="s">
        <v>664</v>
      </c>
      <c r="P17" s="3" t="s">
        <v>111</v>
      </c>
      <c r="Q17" s="9">
        <v>60</v>
      </c>
      <c r="R17" s="23" t="s">
        <v>665</v>
      </c>
      <c r="S17" s="23" t="s">
        <v>666</v>
      </c>
      <c r="T17" s="3" t="s">
        <v>111</v>
      </c>
      <c r="U17" s="9">
        <v>20</v>
      </c>
      <c r="V17" s="23" t="s">
        <v>667</v>
      </c>
      <c r="W17" s="23" t="s">
        <v>668</v>
      </c>
      <c r="X17" s="3" t="s">
        <v>78</v>
      </c>
      <c r="Y17" s="9">
        <v>15</v>
      </c>
      <c r="Z17" s="23" t="s">
        <v>669</v>
      </c>
      <c r="AA17" s="23" t="s">
        <v>670</v>
      </c>
      <c r="AB17" s="3" t="s">
        <v>61</v>
      </c>
      <c r="AC17" s="9">
        <v>5</v>
      </c>
      <c r="AD17" s="3"/>
      <c r="AE17" s="3"/>
      <c r="AF17" s="3" t="s">
        <v>81</v>
      </c>
      <c r="AG17" s="3"/>
      <c r="AH17" s="3"/>
      <c r="AI17" s="3"/>
      <c r="AJ17" s="3"/>
    </row>
    <row r="18" spans="1:151" s="757" customFormat="1" ht="409.5">
      <c r="A18" s="23" t="s">
        <v>522</v>
      </c>
      <c r="B18" s="23" t="s">
        <v>671</v>
      </c>
      <c r="C18" s="20">
        <v>48</v>
      </c>
      <c r="D18" s="20">
        <v>51</v>
      </c>
      <c r="E18" s="754"/>
      <c r="F18" s="755">
        <v>48</v>
      </c>
      <c r="G18" s="22">
        <v>43</v>
      </c>
      <c r="H18" s="746" t="s">
        <v>660</v>
      </c>
      <c r="I18" s="3" t="s">
        <v>525</v>
      </c>
      <c r="J18" s="468" t="s">
        <v>40</v>
      </c>
      <c r="K18" s="468" t="s">
        <v>527</v>
      </c>
      <c r="L18" s="745" t="s">
        <v>662</v>
      </c>
      <c r="M18" s="745" t="s">
        <v>663</v>
      </c>
      <c r="N18" s="23" t="s">
        <v>76</v>
      </c>
      <c r="O18" s="23" t="s">
        <v>664</v>
      </c>
      <c r="P18" s="23" t="s">
        <v>111</v>
      </c>
      <c r="Q18" s="468">
        <v>60</v>
      </c>
      <c r="R18" s="23" t="s">
        <v>665</v>
      </c>
      <c r="S18" s="23" t="s">
        <v>666</v>
      </c>
      <c r="T18" s="23" t="s">
        <v>111</v>
      </c>
      <c r="U18" s="9">
        <v>20</v>
      </c>
      <c r="V18" s="23" t="s">
        <v>667</v>
      </c>
      <c r="W18" s="23" t="s">
        <v>668</v>
      </c>
      <c r="X18" s="23" t="s">
        <v>78</v>
      </c>
      <c r="Y18" s="468">
        <v>15</v>
      </c>
      <c r="Z18" s="23" t="s">
        <v>669</v>
      </c>
      <c r="AA18" s="23" t="s">
        <v>670</v>
      </c>
      <c r="AB18" s="23" t="s">
        <v>61</v>
      </c>
      <c r="AC18" s="468">
        <v>5</v>
      </c>
      <c r="AD18" s="23"/>
      <c r="AE18" s="23"/>
      <c r="AF18" s="23" t="s">
        <v>81</v>
      </c>
      <c r="AG18" s="342"/>
      <c r="AH18" s="23"/>
      <c r="AI18" s="23"/>
      <c r="AJ18" s="23"/>
      <c r="AK18" s="756"/>
      <c r="AL18" s="756"/>
      <c r="AM18" s="756"/>
      <c r="AN18" s="756"/>
      <c r="AO18" s="756"/>
      <c r="AP18" s="756"/>
      <c r="AQ18" s="756"/>
      <c r="AR18" s="756"/>
      <c r="AS18" s="756"/>
      <c r="AT18" s="756"/>
      <c r="AU18" s="756"/>
      <c r="AV18" s="756"/>
      <c r="AW18" s="756"/>
      <c r="AX18" s="756"/>
      <c r="AY18" s="756"/>
      <c r="AZ18" s="756"/>
      <c r="BA18" s="756"/>
      <c r="BB18" s="756"/>
      <c r="BC18" s="756"/>
      <c r="BD18" s="756"/>
      <c r="BE18" s="756"/>
      <c r="BF18" s="756"/>
      <c r="BG18" s="756"/>
      <c r="BH18" s="756"/>
      <c r="BI18" s="756"/>
      <c r="BJ18" s="756"/>
      <c r="BK18" s="756"/>
      <c r="BL18" s="756"/>
      <c r="BM18" s="756"/>
      <c r="BN18" s="756"/>
      <c r="BO18" s="756"/>
      <c r="BP18" s="756"/>
      <c r="BQ18" s="756"/>
      <c r="BR18" s="756"/>
      <c r="BS18" s="756"/>
      <c r="BT18" s="756"/>
      <c r="BU18" s="756"/>
      <c r="BV18" s="756"/>
      <c r="BW18" s="756"/>
      <c r="BX18" s="756"/>
      <c r="BY18" s="756"/>
      <c r="BZ18" s="756"/>
      <c r="CA18" s="756"/>
      <c r="CB18" s="756"/>
      <c r="CC18" s="756"/>
      <c r="CD18" s="756"/>
      <c r="CE18" s="756"/>
      <c r="CF18" s="756"/>
      <c r="CG18" s="756"/>
      <c r="CH18" s="756"/>
      <c r="CI18" s="756"/>
      <c r="CJ18" s="756"/>
      <c r="CK18" s="756"/>
      <c r="CL18" s="756"/>
      <c r="CM18" s="756"/>
      <c r="CN18" s="756"/>
      <c r="CO18" s="756"/>
      <c r="CP18" s="756"/>
      <c r="CQ18" s="756"/>
      <c r="CR18" s="756"/>
      <c r="CS18" s="756"/>
      <c r="CT18" s="756"/>
      <c r="CU18" s="756"/>
      <c r="CV18" s="756"/>
      <c r="CW18" s="756"/>
      <c r="CX18" s="756"/>
      <c r="CY18" s="756"/>
      <c r="CZ18" s="756"/>
      <c r="DA18" s="756"/>
      <c r="DB18" s="756"/>
      <c r="DC18" s="756"/>
      <c r="DD18" s="756"/>
      <c r="DE18" s="756"/>
      <c r="DF18" s="756"/>
      <c r="DG18" s="756"/>
      <c r="DH18" s="756"/>
      <c r="DI18" s="756"/>
      <c r="DJ18" s="756"/>
      <c r="DK18" s="756"/>
      <c r="DL18" s="756"/>
      <c r="DM18" s="756"/>
      <c r="DN18" s="756"/>
      <c r="DO18" s="756"/>
      <c r="DP18" s="756"/>
      <c r="DQ18" s="756"/>
      <c r="DR18" s="756"/>
      <c r="DS18" s="756"/>
      <c r="DT18" s="756"/>
      <c r="DU18" s="756"/>
      <c r="DV18" s="756"/>
      <c r="DW18" s="756"/>
      <c r="DX18" s="756"/>
      <c r="DY18" s="756"/>
      <c r="DZ18" s="756"/>
      <c r="EA18" s="756"/>
      <c r="EB18" s="756"/>
      <c r="EC18" s="756"/>
      <c r="ED18" s="756"/>
      <c r="EE18" s="756"/>
      <c r="EF18" s="756"/>
      <c r="EG18" s="756"/>
      <c r="EH18" s="756"/>
      <c r="EI18" s="756"/>
      <c r="EJ18" s="756"/>
      <c r="EK18" s="756"/>
      <c r="EL18" s="756"/>
      <c r="EM18" s="756"/>
      <c r="EN18" s="756"/>
      <c r="EO18" s="756"/>
      <c r="EP18" s="756"/>
      <c r="EQ18" s="756"/>
      <c r="ER18" s="756"/>
      <c r="ES18" s="756"/>
      <c r="ET18" s="756"/>
      <c r="EU18" s="756"/>
    </row>
    <row r="19" spans="1:151" s="5" customFormat="1" ht="183" customHeight="1">
      <c r="A19" s="3" t="s">
        <v>522</v>
      </c>
      <c r="B19" s="23" t="s">
        <v>672</v>
      </c>
      <c r="C19" s="324">
        <v>168</v>
      </c>
      <c r="D19" s="20">
        <v>171</v>
      </c>
      <c r="E19" s="349">
        <v>175</v>
      </c>
      <c r="F19" s="755">
        <v>168</v>
      </c>
      <c r="G19" s="22">
        <v>143</v>
      </c>
      <c r="H19" s="3" t="s">
        <v>673</v>
      </c>
      <c r="I19" s="3" t="s">
        <v>525</v>
      </c>
      <c r="J19" s="3" t="s">
        <v>674</v>
      </c>
      <c r="K19" s="3" t="s">
        <v>527</v>
      </c>
      <c r="L19" s="3" t="s">
        <v>675</v>
      </c>
      <c r="M19" s="3" t="s">
        <v>676</v>
      </c>
      <c r="N19" s="23" t="s">
        <v>76</v>
      </c>
      <c r="O19" s="23" t="s">
        <v>677</v>
      </c>
      <c r="P19" s="3" t="s">
        <v>78</v>
      </c>
      <c r="Q19" s="138">
        <v>50</v>
      </c>
      <c r="R19" s="23" t="s">
        <v>678</v>
      </c>
      <c r="S19" s="23" t="s">
        <v>679</v>
      </c>
      <c r="T19" s="3" t="s">
        <v>111</v>
      </c>
      <c r="U19" s="138">
        <v>15</v>
      </c>
      <c r="V19" s="23" t="s">
        <v>680</v>
      </c>
      <c r="W19" s="23" t="s">
        <v>681</v>
      </c>
      <c r="X19" s="3" t="s">
        <v>111</v>
      </c>
      <c r="Y19" s="138">
        <v>20</v>
      </c>
      <c r="Z19" s="23" t="s">
        <v>682</v>
      </c>
      <c r="AA19" s="23" t="s">
        <v>683</v>
      </c>
      <c r="AB19" s="3" t="s">
        <v>111</v>
      </c>
      <c r="AC19" s="138">
        <v>10</v>
      </c>
      <c r="AD19" s="23" t="s">
        <v>684</v>
      </c>
      <c r="AE19" s="23" t="s">
        <v>279</v>
      </c>
      <c r="AF19" s="3" t="s">
        <v>64</v>
      </c>
      <c r="AG19" s="9">
        <v>5</v>
      </c>
      <c r="AH19" s="3"/>
      <c r="AI19" s="3"/>
      <c r="AJ19" s="3"/>
    </row>
    <row r="20" spans="1:151" s="734" customFormat="1" ht="190.5" customHeight="1">
      <c r="A20" s="23" t="s">
        <v>522</v>
      </c>
      <c r="B20" s="23" t="s">
        <v>685</v>
      </c>
      <c r="C20" s="324">
        <v>24</v>
      </c>
      <c r="D20" s="324">
        <v>34</v>
      </c>
      <c r="E20" s="324" t="s">
        <v>686</v>
      </c>
      <c r="F20" s="755">
        <v>24</v>
      </c>
      <c r="G20" s="22">
        <v>22</v>
      </c>
      <c r="H20" s="3" t="s">
        <v>673</v>
      </c>
      <c r="I20" s="3" t="s">
        <v>525</v>
      </c>
      <c r="J20" s="3" t="s">
        <v>674</v>
      </c>
      <c r="K20" s="3" t="s">
        <v>527</v>
      </c>
      <c r="L20" s="3" t="s">
        <v>675</v>
      </c>
      <c r="M20" s="3" t="s">
        <v>676</v>
      </c>
      <c r="N20" s="23" t="s">
        <v>76</v>
      </c>
      <c r="O20" s="23" t="s">
        <v>677</v>
      </c>
      <c r="P20" s="23" t="s">
        <v>78</v>
      </c>
      <c r="Q20" s="758">
        <v>50</v>
      </c>
      <c r="R20" s="23" t="s">
        <v>678</v>
      </c>
      <c r="S20" s="23" t="s">
        <v>679</v>
      </c>
      <c r="T20" s="23" t="s">
        <v>111</v>
      </c>
      <c r="U20" s="758">
        <v>15</v>
      </c>
      <c r="V20" s="23" t="s">
        <v>680</v>
      </c>
      <c r="W20" s="23" t="s">
        <v>681</v>
      </c>
      <c r="X20" s="23" t="s">
        <v>111</v>
      </c>
      <c r="Y20" s="758">
        <v>20</v>
      </c>
      <c r="Z20" s="23" t="s">
        <v>682</v>
      </c>
      <c r="AA20" s="23" t="s">
        <v>683</v>
      </c>
      <c r="AB20" s="23" t="s">
        <v>111</v>
      </c>
      <c r="AC20" s="758">
        <v>10</v>
      </c>
      <c r="AD20" s="23" t="s">
        <v>684</v>
      </c>
      <c r="AE20" s="23" t="s">
        <v>279</v>
      </c>
      <c r="AF20" s="23" t="s">
        <v>64</v>
      </c>
      <c r="AG20" s="9">
        <v>5</v>
      </c>
      <c r="AH20" s="23"/>
      <c r="AI20" s="23"/>
      <c r="AJ20" s="23"/>
    </row>
  </sheetData>
  <autoFilter ref="L3:M20" xr:uid="{2E765A0B-86D7-434B-BDF9-ACF58E21C4A6}"/>
  <mergeCells count="22">
    <mergeCell ref="A2:A5"/>
    <mergeCell ref="B2:B5"/>
    <mergeCell ref="C2:L2"/>
    <mergeCell ref="N2:T2"/>
    <mergeCell ref="A1:AI1"/>
    <mergeCell ref="U2:AK2"/>
    <mergeCell ref="N3:N4"/>
    <mergeCell ref="C3:C5"/>
    <mergeCell ref="D3:D5"/>
    <mergeCell ref="E3:E5"/>
    <mergeCell ref="F3:F5"/>
    <mergeCell ref="H3:I4"/>
    <mergeCell ref="J3:M4"/>
    <mergeCell ref="G3:G5"/>
    <mergeCell ref="AJ3:AJ4"/>
    <mergeCell ref="AK3:AK4"/>
    <mergeCell ref="O3:R4"/>
    <mergeCell ref="S3:V4"/>
    <mergeCell ref="W3:Z4"/>
    <mergeCell ref="AA3:AD4"/>
    <mergeCell ref="AE3:AH4"/>
    <mergeCell ref="AI3:AI4"/>
  </mergeCells>
  <phoneticPr fontId="34" type="noConversion"/>
  <conditionalFormatting sqref="N16:N20 R6:R10 AD6:AD10 N6:N14 V6:V15 Z6:Z15 R15:R20 AD15">
    <cfRule type="expression" dxfId="10" priority="35">
      <formula>P6="Non utilisé"</formula>
    </cfRule>
  </conditionalFormatting>
  <conditionalFormatting sqref="O6:O14 S6:S13 AA6:AA11 AE6:AE13 W6:W14 AA13:AA20 AE15:AE16">
    <cfRule type="expression" dxfId="9" priority="37">
      <formula>P6="Non utilisé"</formula>
    </cfRule>
  </conditionalFormatting>
  <conditionalFormatting sqref="O16:O20">
    <cfRule type="expression" dxfId="8" priority="34">
      <formula>P16="Non utilisé"</formula>
    </cfRule>
  </conditionalFormatting>
  <conditionalFormatting sqref="R12:R13">
    <cfRule type="expression" dxfId="7" priority="27">
      <formula>T12="Non utilisé"</formula>
    </cfRule>
  </conditionalFormatting>
  <conditionalFormatting sqref="S16:S20">
    <cfRule type="expression" dxfId="6" priority="26">
      <formula>T16="Non utilisé"</formula>
    </cfRule>
  </conditionalFormatting>
  <conditionalFormatting sqref="V17:V20">
    <cfRule type="expression" dxfId="5" priority="17">
      <formula>X17="Non utilisé"</formula>
    </cfRule>
  </conditionalFormatting>
  <conditionalFormatting sqref="W16:W20">
    <cfRule type="expression" dxfId="4" priority="16">
      <formula>X16="Non utilisé"</formula>
    </cfRule>
  </conditionalFormatting>
  <conditionalFormatting sqref="Z17:Z20">
    <cfRule type="expression" dxfId="3" priority="9">
      <formula>AB17="Non utilisé"</formula>
    </cfRule>
  </conditionalFormatting>
  <conditionalFormatting sqref="AD12:AD13 AD18:AD20">
    <cfRule type="expression" dxfId="2" priority="3">
      <formula>AF12="Non utilisé"</formula>
    </cfRule>
  </conditionalFormatting>
  <conditionalFormatting sqref="AE18:AE20">
    <cfRule type="expression" dxfId="1" priority="2">
      <formula>AF18="Non utilisé"</formula>
    </cfRule>
  </conditionalFormatting>
  <conditionalFormatting sqref="AH11:AJ11">
    <cfRule type="expression" dxfId="0" priority="1">
      <formula>AI11="Non utilisé"</formula>
    </cfRule>
  </conditionalFormatting>
  <dataValidations count="1">
    <dataValidation type="list" allowBlank="1" showInputMessage="1" showErrorMessage="1" sqref="AF6:AF20 AB6:AB20 X6:X20 T6:T20 P6:P20" xr:uid="{B42C832A-225C-450B-8426-F207E3AFC4D4}"/>
  </dataValidations>
  <printOptions horizontalCentered="1" verticalCentered="1"/>
  <pageMargins left="0.25" right="0.25" top="0.75" bottom="0.75" header="0.3" footer="0.3"/>
  <pageSetup paperSize="8" scale="30"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C794B41-5FC8-4C63-846B-E768887CAF74}">
          <x14:formula1>
            <xm:f>Feuil1!$A$2:$A$6</xm:f>
          </x14:formula1>
          <xm:sqref>AG14 AG17:AG18 AG10:AG11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7" sqref="A7"/>
    </sheetView>
  </sheetViews>
  <sheetFormatPr baseColWidth="10" defaultColWidth="11.42578125" defaultRowHeight="15"/>
  <sheetData>
    <row r="1" spans="1:1">
      <c r="A1" t="s">
        <v>687</v>
      </c>
    </row>
    <row r="2" spans="1:1">
      <c r="A2" t="s">
        <v>78</v>
      </c>
    </row>
    <row r="3" spans="1:1">
      <c r="A3" t="s">
        <v>111</v>
      </c>
    </row>
    <row r="4" spans="1:1">
      <c r="A4" t="s">
        <v>64</v>
      </c>
    </row>
    <row r="5" spans="1:1">
      <c r="A5" t="s">
        <v>61</v>
      </c>
    </row>
    <row r="6" spans="1:1">
      <c r="A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d3218a3-aa2e-4b8a-a144-441f4edcc434" xsi:nil="true"/>
  </documentManagement>
</p:properties>
</file>

<file path=customXml/item3.xml>��< ? x m l   v e r s i o n = " 1 . 0 "   e n c o d i n g = " u t f - 1 6 " ? > < D a t a M a s h u p   x m l n s = " h t t p : / / s c h e m a s . m i c r o s o f t . c o m / D a t a M a s h u p " > A A A A A B k D A A B Q S w M E F A A C A A g A R l d z U d a i d P q p A A A A + A A A A B I A H A B D b 2 5 m a W c v U G F j a 2 F n Z S 5 4 b W w g o h g A K K A U A A A A A A A A A A A A A A A A A A A A A A A A A A A A h Y / N C o J A G E V f R W b v / F h J y e e 4 C F o l R E G 0 H c Z R h 3 Q M Z 0 z f r U W P 1 C s k l N W u 5 b 2 c C + c + b n d I h r r y r q q 1 u j E x Y p g i T x n Z Z N o U M e p c 7 i 9 R w m E n 5 F k U y h t h Y 6 P B 6 h i V z l 0 i Q v q + x / 0 M N 2 1 B A k o Z O a X b g y x V L X x t r B N G K v R Z Z f 9 X i M P x J c M D H D K 8 Y K s A z 0 M G Z K o h 1 e a L B K M x p k B + S l h 3 l e t a x f P W 3 + y B T B H I + w V / A l B L A w Q U A A I A C A B G V 3 N 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l d z U S i K R 7 g O A A A A E Q A A A B M A H A B G b 3 J t d W x h c y 9 T Z W N 0 a W 9 u M S 5 t I K I Y A C i g F A A A A A A A A A A A A A A A A A A A A A A A A A A A A C t O T S 7 J z M 9 T C I b Q h t Y A U E s B A i 0 A F A A C A A g A R l d z U d a i d P q p A A A A + A A A A B I A A A A A A A A A A A A A A A A A A A A A A E N v b m Z p Z y 9 Q Y W N r Y W d l L n h t b F B L A Q I t A B Q A A g A I A E Z X c 1 E P y u m r p A A A A O k A A A A T A A A A A A A A A A A A A A A A A P U A A A B b Q 2 9 u d G V u d F 9 U e X B l c 1 0 u e G 1 s U E s B A i 0 A F A A C A A g A R l d z U S 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x L R p M c e e N D k Z b m G Z M p U + 4 A A A A A A g A A A A A A E G Y A A A A B A A A g A A A A 1 x u P v i r j G L k n R B 9 n D K / N g s Y V s F G L J 4 G f S q W U E M I q T g o A A A A A D o A A A A A C A A A g A A A A + x a d G 6 V y C O n z w Q 3 X 8 K 2 O o s f s S C a y N u m l H j H R H N 6 j 7 E h Q A A A A D H C c / 4 z B Y C 8 E b R l c X 9 0 0 I p 3 s G m z e 1 V j 7 f C O K 9 y n u n B 9 o X s m 9 L P P i j j D u b O G j x 0 U W Z W E d / j 5 1 5 d o H F 8 y y + K f M K k I 1 W Y l c N 9 p O 1 A d e F j l C W X 5 A A A A A w 4 P 2 6 m 8 E 4 b / i d I L r I 7 p D R K D 6 f Q s P a s N M M x 9 I z 0 x G F k D K 3 w S L I F S 1 k o x P F p 9 w t Y j p 1 o I 9 p l Q D D h j H o U 0 G u k X U t 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D5D3BDFFFCA3F48BB3ACABFF66EA5CB" ma:contentTypeVersion="14" ma:contentTypeDescription="Crée un document." ma:contentTypeScope="" ma:versionID="052beaa1b4b17fd8ed755c908c8c083c">
  <xsd:schema xmlns:xsd="http://www.w3.org/2001/XMLSchema" xmlns:xs="http://www.w3.org/2001/XMLSchema" xmlns:p="http://schemas.microsoft.com/office/2006/metadata/properties" xmlns:ns3="79e00ff5-f6fa-4550-9633-d01affc3c907" xmlns:ns4="fd3218a3-aa2e-4b8a-a144-441f4edcc434" targetNamespace="http://schemas.microsoft.com/office/2006/metadata/properties" ma:root="true" ma:fieldsID="e73f44ece2de617152fc0fccde035c18" ns3:_="" ns4:_="">
    <xsd:import namespace="79e00ff5-f6fa-4550-9633-d01affc3c907"/>
    <xsd:import namespace="fd3218a3-aa2e-4b8a-a144-441f4edcc43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e00ff5-f6fa-4550-9633-d01affc3c907"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18a3-aa2e-4b8a-a144-441f4edcc43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08A3-932D-4141-92A4-9830B72486DA}">
  <ds:schemaRefs>
    <ds:schemaRef ds:uri="http://schemas.microsoft.com/sharepoint/v3/contenttype/forms"/>
  </ds:schemaRefs>
</ds:datastoreItem>
</file>

<file path=customXml/itemProps2.xml><?xml version="1.0" encoding="utf-8"?>
<ds:datastoreItem xmlns:ds="http://schemas.openxmlformats.org/officeDocument/2006/customXml" ds:itemID="{EF9494AF-2A0E-4855-A0A0-087699942746}">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fd3218a3-aa2e-4b8a-a144-441f4edcc434"/>
    <ds:schemaRef ds:uri="79e00ff5-f6fa-4550-9633-d01affc3c907"/>
    <ds:schemaRef ds:uri="http://www.w3.org/XML/1998/namespace"/>
  </ds:schemaRefs>
</ds:datastoreItem>
</file>

<file path=customXml/itemProps3.xml><?xml version="1.0" encoding="utf-8"?>
<ds:datastoreItem xmlns:ds="http://schemas.openxmlformats.org/officeDocument/2006/customXml" ds:itemID="{AE77625F-1767-447C-9490-1CCF699ACB42}">
  <ds:schemaRefs>
    <ds:schemaRef ds:uri="http://schemas.microsoft.com/DataMashup"/>
  </ds:schemaRefs>
</ds:datastoreItem>
</file>

<file path=customXml/itemProps4.xml><?xml version="1.0" encoding="utf-8"?>
<ds:datastoreItem xmlns:ds="http://schemas.openxmlformats.org/officeDocument/2006/customXml" ds:itemID="{6DD7C518-C835-421A-9C1C-FC3EC1762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e00ff5-f6fa-4550-9633-d01affc3c907"/>
    <ds:schemaRef ds:uri="fd3218a3-aa2e-4b8a-a144-441f4edcc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LICENCE VF</vt:lpstr>
      <vt:lpstr>DOUBLE LICENCE VF</vt:lpstr>
      <vt:lpstr>POLYTECH</vt:lpstr>
      <vt:lpstr>BUT VF</vt:lpstr>
      <vt:lpstr>Feuil1</vt:lpstr>
      <vt:lpstr>'LICENCE VF'!Impression_des_titres</vt:lpstr>
      <vt:lpstr>'LICENCE VF'!Zone_d_impression</vt:lpstr>
      <vt:lpstr>POLYTECH!Zone_d_impression</vt:lpstr>
    </vt:vector>
  </TitlesOfParts>
  <Manager/>
  <Company>UNICE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 Cremoux</dc:creator>
  <cp:keywords/>
  <dc:description/>
  <cp:lastModifiedBy>Pascal Cremoux</cp:lastModifiedBy>
  <cp:revision/>
  <dcterms:created xsi:type="dcterms:W3CDTF">2017-12-13T08:17:20Z</dcterms:created>
  <dcterms:modified xsi:type="dcterms:W3CDTF">2024-12-11T10:32:56Z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0x0101009D5D3BDFFFCA3F48BB3ACABFF66EA5CB</vt:lpwstr>
  </property>
</Properties>
</file>