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8542709F-EA7E-4BB6-8CC0-FB964BA0BCA8}" xr6:coauthVersionLast="36" xr6:coauthVersionMax="36" xr10:uidLastSave="{00000000-0000-0000-0000-000000000000}"/>
  <bookViews>
    <workbookView xWindow="0" yWindow="0" windowWidth="22260" windowHeight="12645" activeTab="2" xr2:uid="{00000000-000D-0000-FFFF-FFFF00000000}"/>
  </bookViews>
  <sheets>
    <sheet name="ParParcours" sheetId="1" r:id="rId1"/>
    <sheet name="ParMention" sheetId="3" r:id="rId2"/>
    <sheet name="Etablissement UniCA" sheetId="4" r:id="rId3"/>
  </sheets>
  <externalReferences>
    <externalReference r:id="rId4"/>
  </externalReferences>
  <definedNames>
    <definedName name="_xlnm._FilterDatabase" localSheetId="1" hidden="1">ParMention!$A$1:$H$59</definedName>
    <definedName name="_xlnm._FilterDatabase" localSheetId="0" hidden="1">ParParcours!$A$2:$K$194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4" i="3"/>
  <c r="F3" i="3"/>
  <c r="F2" i="3"/>
  <c r="H194" i="1"/>
  <c r="F59" i="3" l="1"/>
  <c r="J128" i="1"/>
  <c r="J124" i="1"/>
  <c r="I127" i="1"/>
  <c r="I129" i="1"/>
  <c r="I126" i="1"/>
  <c r="I125" i="1"/>
  <c r="I128" i="1"/>
  <c r="I190" i="1"/>
  <c r="I191" i="1"/>
  <c r="I192" i="1"/>
  <c r="I193" i="1"/>
  <c r="I189" i="1"/>
  <c r="I187" i="1"/>
  <c r="I182" i="1"/>
  <c r="I184" i="1"/>
  <c r="I180" i="1"/>
  <c r="I178" i="1"/>
  <c r="I166" i="1"/>
  <c r="I169" i="1"/>
  <c r="I171" i="1"/>
  <c r="I172" i="1"/>
  <c r="I174" i="1"/>
  <c r="I165" i="1"/>
  <c r="I161" i="1"/>
  <c r="I149" i="1"/>
  <c r="I150" i="1"/>
  <c r="I151" i="1"/>
  <c r="I152" i="1"/>
  <c r="I154" i="1"/>
  <c r="I155" i="1"/>
  <c r="I156" i="1"/>
  <c r="I157" i="1"/>
  <c r="I148" i="1"/>
  <c r="I146" i="1"/>
  <c r="I123" i="1"/>
  <c r="I121" i="1"/>
  <c r="I120" i="1"/>
  <c r="I119" i="1"/>
  <c r="I116" i="1"/>
  <c r="I112" i="1"/>
  <c r="I113" i="1"/>
  <c r="I111" i="1"/>
  <c r="I107" i="1"/>
  <c r="I105" i="1"/>
  <c r="I98" i="1"/>
  <c r="I97" i="1"/>
  <c r="I96" i="1"/>
  <c r="I94" i="1"/>
  <c r="I92" i="1"/>
  <c r="I81" i="1"/>
  <c r="I82" i="1"/>
  <c r="I83" i="1"/>
  <c r="I84" i="1"/>
  <c r="I85" i="1"/>
  <c r="I86" i="1"/>
  <c r="I87" i="1"/>
  <c r="I88" i="1"/>
  <c r="I80" i="1"/>
  <c r="I78" i="1"/>
  <c r="I68" i="1"/>
  <c r="I69" i="1"/>
  <c r="I70" i="1"/>
  <c r="I67" i="1"/>
  <c r="I65" i="1"/>
  <c r="I64" i="1"/>
  <c r="I48" i="1"/>
  <c r="I49" i="1"/>
  <c r="I50" i="1"/>
  <c r="I51" i="1"/>
  <c r="I52" i="1"/>
  <c r="I53" i="1"/>
  <c r="I54" i="1"/>
  <c r="I55" i="1"/>
  <c r="I56" i="1"/>
  <c r="I57" i="1"/>
  <c r="I58" i="1"/>
  <c r="I59" i="1"/>
  <c r="I47" i="1"/>
  <c r="I45" i="1"/>
  <c r="I44" i="1"/>
  <c r="I40" i="1"/>
  <c r="I41" i="1"/>
  <c r="I42" i="1"/>
  <c r="I39" i="1"/>
  <c r="I14" i="1"/>
  <c r="I16" i="1"/>
  <c r="I17" i="1"/>
  <c r="I18" i="1"/>
  <c r="I19" i="1"/>
  <c r="I20" i="1"/>
  <c r="I21" i="1"/>
  <c r="I23" i="1"/>
  <c r="I25" i="1"/>
  <c r="I27" i="1"/>
  <c r="I28" i="1"/>
  <c r="I29" i="1"/>
  <c r="I30" i="1"/>
  <c r="I31" i="1"/>
  <c r="I13" i="1"/>
  <c r="I5" i="1"/>
  <c r="I3" i="1"/>
  <c r="J190" i="1"/>
  <c r="J191" i="1"/>
  <c r="J192" i="1"/>
  <c r="J193" i="1"/>
  <c r="J189" i="1"/>
  <c r="J187" i="1"/>
  <c r="J181" i="1"/>
  <c r="J182" i="1"/>
  <c r="J184" i="1"/>
  <c r="J185" i="1"/>
  <c r="J180" i="1"/>
  <c r="J178" i="1"/>
  <c r="J177" i="1"/>
  <c r="J166" i="1"/>
  <c r="J167" i="1"/>
  <c r="J168" i="1"/>
  <c r="J169" i="1"/>
  <c r="J170" i="1"/>
  <c r="J171" i="1"/>
  <c r="J172" i="1"/>
  <c r="J173" i="1"/>
  <c r="J174" i="1"/>
  <c r="J175" i="1"/>
  <c r="J165" i="1"/>
  <c r="J162" i="1"/>
  <c r="J163" i="1"/>
  <c r="J161" i="1"/>
  <c r="J149" i="1"/>
  <c r="J150" i="1"/>
  <c r="J151" i="1"/>
  <c r="J152" i="1"/>
  <c r="J153" i="1"/>
  <c r="J154" i="1"/>
  <c r="J155" i="1"/>
  <c r="J156" i="1"/>
  <c r="J157" i="1"/>
  <c r="J158" i="1"/>
  <c r="J159" i="1"/>
  <c r="J148" i="1"/>
  <c r="J146" i="1"/>
  <c r="J123" i="1"/>
  <c r="J121" i="1"/>
  <c r="J120" i="1"/>
  <c r="J119" i="1"/>
  <c r="J116" i="1"/>
  <c r="J113" i="1"/>
  <c r="J112" i="1"/>
  <c r="J111" i="1"/>
  <c r="J107" i="1"/>
  <c r="J105" i="1"/>
  <c r="J98" i="1"/>
  <c r="J97" i="1"/>
  <c r="J96" i="1"/>
  <c r="J94" i="1"/>
  <c r="J92" i="1"/>
  <c r="J81" i="1"/>
  <c r="J82" i="1"/>
  <c r="J83" i="1"/>
  <c r="J84" i="1"/>
  <c r="J85" i="1"/>
  <c r="J86" i="1"/>
  <c r="J87" i="1"/>
  <c r="J88" i="1"/>
  <c r="J80" i="1"/>
  <c r="J78" i="1"/>
  <c r="J68" i="1"/>
  <c r="J69" i="1"/>
  <c r="J70" i="1"/>
  <c r="J71" i="1"/>
  <c r="J67" i="1"/>
  <c r="J65" i="1"/>
  <c r="J64" i="1"/>
  <c r="J63" i="1"/>
  <c r="J61" i="1"/>
  <c r="J48" i="1"/>
  <c r="J49" i="1"/>
  <c r="J50" i="1"/>
  <c r="J51" i="1"/>
  <c r="J52" i="1"/>
  <c r="J53" i="1"/>
  <c r="J54" i="1"/>
  <c r="J55" i="1"/>
  <c r="J56" i="1"/>
  <c r="J57" i="1"/>
  <c r="J58" i="1"/>
  <c r="J59" i="1"/>
  <c r="J47" i="1"/>
  <c r="J45" i="1"/>
  <c r="J44" i="1"/>
  <c r="J40" i="1"/>
  <c r="J41" i="1"/>
  <c r="J42" i="1"/>
  <c r="J39" i="1"/>
  <c r="J3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13" i="1"/>
  <c r="J6" i="1"/>
  <c r="J7" i="1"/>
  <c r="J8" i="1"/>
  <c r="J9" i="1"/>
  <c r="J5" i="1"/>
  <c r="J3" i="1"/>
  <c r="H5" i="3"/>
  <c r="E58" i="3" l="1"/>
  <c r="E57" i="3"/>
  <c r="E56" i="3"/>
  <c r="H56" i="3" s="1"/>
  <c r="E55" i="3"/>
  <c r="E54" i="3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E40" i="3"/>
  <c r="E39" i="3"/>
  <c r="E38" i="3"/>
  <c r="E37" i="3"/>
  <c r="E36" i="3"/>
  <c r="E35" i="3"/>
  <c r="H35" i="3" s="1"/>
  <c r="E34" i="3"/>
  <c r="H34" i="3" s="1"/>
  <c r="E33" i="3"/>
  <c r="E32" i="3"/>
  <c r="E31" i="3"/>
  <c r="E30" i="3"/>
  <c r="E29" i="3"/>
  <c r="E28" i="3"/>
  <c r="H28" i="3" s="1"/>
  <c r="E27" i="3"/>
  <c r="H27" i="3" s="1"/>
  <c r="E26" i="3"/>
  <c r="E25" i="3"/>
  <c r="H25" i="3" s="1"/>
  <c r="E24" i="3"/>
  <c r="E23" i="3"/>
  <c r="H23" i="3" s="1"/>
  <c r="E22" i="3"/>
  <c r="D22" i="3"/>
  <c r="E21" i="3"/>
  <c r="D21" i="3"/>
  <c r="C21" i="3"/>
  <c r="E20" i="3"/>
  <c r="H20" i="3" s="1"/>
  <c r="E19" i="3"/>
  <c r="E18" i="3"/>
  <c r="H18" i="3" s="1"/>
  <c r="E17" i="3"/>
  <c r="H17" i="3" s="1"/>
  <c r="E16" i="3"/>
  <c r="H16" i="3" s="1"/>
  <c r="E15" i="3"/>
  <c r="E14" i="3"/>
  <c r="H14" i="3" s="1"/>
  <c r="E13" i="3"/>
  <c r="H13" i="3" s="1"/>
  <c r="E12" i="3"/>
  <c r="H12" i="3" s="1"/>
  <c r="E11" i="3"/>
  <c r="E10" i="3"/>
  <c r="H10" i="3" s="1"/>
  <c r="E9" i="3"/>
  <c r="E8" i="3"/>
  <c r="H8" i="3" s="1"/>
  <c r="E7" i="3"/>
  <c r="H7" i="3" s="1"/>
  <c r="E6" i="3"/>
  <c r="E4" i="3"/>
  <c r="H4" i="3" s="1"/>
  <c r="E3" i="3"/>
  <c r="H3" i="3" s="1"/>
  <c r="E2" i="3"/>
  <c r="G194" i="1"/>
  <c r="J194" i="1" s="1"/>
  <c r="G57" i="3" l="1"/>
  <c r="H57" i="3"/>
  <c r="G29" i="3"/>
  <c r="H29" i="3"/>
  <c r="G26" i="3"/>
  <c r="H26" i="3"/>
  <c r="G15" i="3"/>
  <c r="H15" i="3"/>
  <c r="G30" i="3"/>
  <c r="H30" i="3"/>
  <c r="G2" i="3"/>
  <c r="H2" i="3"/>
  <c r="G32" i="3"/>
  <c r="H32" i="3"/>
  <c r="G58" i="3"/>
  <c r="H58" i="3"/>
  <c r="G19" i="3"/>
  <c r="H19" i="3"/>
  <c r="G31" i="3"/>
  <c r="H31" i="3"/>
  <c r="G33" i="3"/>
  <c r="H33" i="3"/>
  <c r="G9" i="3"/>
  <c r="H9" i="3"/>
  <c r="G22" i="3"/>
  <c r="H22" i="3"/>
  <c r="G54" i="3"/>
  <c r="H54" i="3"/>
  <c r="G11" i="3"/>
  <c r="H11" i="3"/>
  <c r="G39" i="3"/>
  <c r="H39" i="3"/>
  <c r="G55" i="3"/>
  <c r="H55" i="3"/>
  <c r="G6" i="3"/>
  <c r="H6" i="3"/>
  <c r="G21" i="3"/>
  <c r="H21" i="3"/>
  <c r="G24" i="3"/>
  <c r="H24" i="3"/>
  <c r="G40" i="3"/>
  <c r="H40" i="3"/>
  <c r="G14" i="3"/>
  <c r="G7" i="3"/>
  <c r="G45" i="3"/>
  <c r="G56" i="3"/>
  <c r="G18" i="3"/>
  <c r="G41" i="3"/>
  <c r="G49" i="3"/>
  <c r="G20" i="3"/>
  <c r="G34" i="3"/>
  <c r="E59" i="3"/>
  <c r="H59" i="3" s="1"/>
  <c r="G42" i="3"/>
  <c r="G51" i="3"/>
  <c r="D53" i="3"/>
  <c r="D58" i="3"/>
  <c r="D57" i="3"/>
  <c r="D56" i="3"/>
  <c r="D55" i="3"/>
  <c r="D54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2" i="3"/>
  <c r="D33" i="3"/>
  <c r="D31" i="3"/>
  <c r="D30" i="3"/>
  <c r="D29" i="3"/>
  <c r="D28" i="3"/>
  <c r="D27" i="3"/>
  <c r="D26" i="3"/>
  <c r="D25" i="3"/>
  <c r="D24" i="3"/>
  <c r="D23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4" i="3"/>
  <c r="D3" i="3"/>
  <c r="D2" i="3"/>
  <c r="C2" i="3"/>
  <c r="B48" i="3"/>
  <c r="B47" i="3"/>
  <c r="B44" i="3"/>
  <c r="B43" i="3"/>
  <c r="B35" i="3"/>
  <c r="B34" i="3"/>
  <c r="B28" i="3"/>
  <c r="B16" i="3"/>
  <c r="B4" i="3"/>
  <c r="F194" i="1"/>
  <c r="E194" i="1"/>
  <c r="D59" i="3" l="1"/>
  <c r="D190" i="1" l="1"/>
  <c r="B56" i="3" s="1"/>
  <c r="D188" i="1"/>
  <c r="B55" i="3" s="1"/>
  <c r="D186" i="1"/>
  <c r="B54" i="3" s="1"/>
  <c r="D185" i="1"/>
  <c r="B53" i="3" s="1"/>
  <c r="D182" i="1"/>
  <c r="D181" i="1"/>
  <c r="B52" i="3" s="1"/>
  <c r="D179" i="1"/>
  <c r="B51" i="3" s="1"/>
  <c r="D175" i="1"/>
  <c r="D174" i="1"/>
  <c r="D173" i="1"/>
  <c r="D166" i="1"/>
  <c r="B46" i="3" s="1"/>
  <c r="D149" i="1"/>
  <c r="B40" i="3" s="1"/>
  <c r="D148" i="1"/>
  <c r="D146" i="1"/>
  <c r="B39" i="3" s="1"/>
  <c r="D145" i="1"/>
  <c r="D144" i="1"/>
  <c r="B38" i="3" s="1"/>
  <c r="D143" i="1"/>
  <c r="D142" i="1"/>
  <c r="D141" i="1"/>
  <c r="D138" i="1"/>
  <c r="D137" i="1"/>
  <c r="D136" i="1"/>
  <c r="D135" i="1"/>
  <c r="D134" i="1"/>
  <c r="D133" i="1"/>
  <c r="D132" i="1"/>
  <c r="D131" i="1"/>
  <c r="B36" i="3" s="1"/>
  <c r="D106" i="1"/>
  <c r="B31" i="3" s="1"/>
  <c r="D96" i="1"/>
  <c r="D95" i="1"/>
  <c r="D93" i="1"/>
  <c r="B29" i="3" s="1"/>
  <c r="D88" i="1"/>
  <c r="D87" i="1"/>
  <c r="D84" i="1"/>
  <c r="D82" i="1"/>
  <c r="D80" i="1"/>
  <c r="D79" i="1"/>
  <c r="D73" i="1"/>
  <c r="D71" i="1"/>
  <c r="B25" i="3" s="1"/>
  <c r="D67" i="1"/>
  <c r="B24" i="3" s="1"/>
  <c r="D63" i="1"/>
  <c r="D62" i="1"/>
  <c r="D61" i="1"/>
  <c r="D60" i="1"/>
  <c r="D56" i="1"/>
  <c r="D55" i="1"/>
  <c r="B21" i="3" s="1"/>
  <c r="D47" i="1"/>
  <c r="B19" i="3" s="1"/>
  <c r="D41" i="1"/>
  <c r="D38" i="1"/>
  <c r="D37" i="1"/>
  <c r="D35" i="1"/>
  <c r="D34" i="1"/>
  <c r="D30" i="1"/>
  <c r="B15" i="3" s="1"/>
  <c r="D29" i="1"/>
  <c r="D27" i="1"/>
  <c r="B14" i="3" s="1"/>
  <c r="D26" i="1"/>
  <c r="B13" i="3" s="1"/>
  <c r="D25" i="1"/>
  <c r="B12" i="3" s="1"/>
  <c r="D23" i="1"/>
  <c r="B11" i="3" s="1"/>
  <c r="D22" i="1"/>
  <c r="B10" i="3" s="1"/>
  <c r="D16" i="1"/>
  <c r="B9" i="3" s="1"/>
  <c r="D15" i="1"/>
  <c r="B8" i="3" s="1"/>
  <c r="D12" i="1"/>
  <c r="D11" i="1"/>
  <c r="D10" i="1"/>
  <c r="D8" i="1"/>
  <c r="D7" i="1"/>
  <c r="D6" i="1"/>
  <c r="D5" i="1"/>
  <c r="D3" i="1"/>
  <c r="B2" i="3" s="1"/>
  <c r="B5" i="3" l="1"/>
  <c r="B26" i="3"/>
  <c r="B27" i="3"/>
  <c r="B23" i="3"/>
  <c r="B37" i="3"/>
  <c r="B50" i="3"/>
  <c r="B3" i="3"/>
  <c r="B17" i="3"/>
  <c r="D194" i="1"/>
  <c r="B59" i="3" l="1"/>
  <c r="C52" i="3"/>
  <c r="C56" i="3"/>
  <c r="C55" i="3"/>
  <c r="C54" i="3"/>
  <c r="C53" i="3"/>
  <c r="C51" i="3"/>
  <c r="C50" i="3"/>
  <c r="C48" i="3"/>
  <c r="C47" i="3"/>
  <c r="C46" i="3"/>
  <c r="C44" i="3"/>
  <c r="C43" i="3"/>
  <c r="C40" i="3"/>
  <c r="C39" i="3"/>
  <c r="C38" i="3"/>
  <c r="C37" i="3"/>
  <c r="C36" i="3"/>
  <c r="C35" i="3"/>
  <c r="C34" i="3"/>
  <c r="C33" i="3"/>
  <c r="C31" i="3"/>
  <c r="C30" i="3"/>
  <c r="C29" i="3"/>
  <c r="C28" i="3"/>
  <c r="C27" i="3"/>
  <c r="C26" i="3"/>
  <c r="C25" i="3"/>
  <c r="C24" i="3"/>
  <c r="C23" i="3"/>
  <c r="C19" i="3"/>
  <c r="C18" i="3"/>
  <c r="C17" i="3"/>
  <c r="C15" i="3"/>
  <c r="C16" i="3"/>
  <c r="C14" i="3"/>
  <c r="C13" i="3"/>
  <c r="C12" i="3"/>
  <c r="C11" i="3"/>
  <c r="C10" i="3"/>
  <c r="C9" i="3"/>
  <c r="C8" i="3"/>
  <c r="C7" i="3"/>
  <c r="C6" i="3"/>
  <c r="C5" i="3"/>
  <c r="C4" i="3"/>
  <c r="C3" i="3"/>
  <c r="C59" i="3" l="1"/>
  <c r="A149" i="1"/>
  <c r="A131" i="1"/>
  <c r="A114" i="1"/>
  <c r="A188" i="1"/>
  <c r="A186" i="1"/>
  <c r="C185" i="1"/>
  <c r="B185" i="1"/>
  <c r="A185" i="1"/>
  <c r="B184" i="1"/>
  <c r="A181" i="1"/>
  <c r="B183" i="1"/>
  <c r="B182" i="1"/>
  <c r="C181" i="1"/>
  <c r="I181" i="1" s="1"/>
  <c r="A179" i="1"/>
  <c r="C177" i="1"/>
  <c r="I177" i="1" s="1"/>
  <c r="A173" i="1"/>
  <c r="B176" i="1"/>
  <c r="C175" i="1"/>
  <c r="I175" i="1" s="1"/>
  <c r="B175" i="1"/>
  <c r="B174" i="1"/>
  <c r="C173" i="1"/>
  <c r="I173" i="1" s="1"/>
  <c r="B173" i="1"/>
  <c r="C170" i="1"/>
  <c r="I170" i="1" s="1"/>
  <c r="A169" i="1"/>
  <c r="C168" i="1"/>
  <c r="B168" i="1"/>
  <c r="A168" i="1"/>
  <c r="C167" i="1"/>
  <c r="I167" i="1" s="1"/>
  <c r="B167" i="1"/>
  <c r="A166" i="1"/>
  <c r="B166" i="1"/>
  <c r="B164" i="1"/>
  <c r="A156" i="1"/>
  <c r="C163" i="1"/>
  <c r="I163" i="1" s="1"/>
  <c r="B163" i="1"/>
  <c r="C162" i="1"/>
  <c r="I162" i="1" s="1"/>
  <c r="B162" i="1"/>
  <c r="B161" i="1"/>
  <c r="C159" i="1"/>
  <c r="I159" i="1" s="1"/>
  <c r="B159" i="1"/>
  <c r="C158" i="1"/>
  <c r="I158" i="1" s="1"/>
  <c r="B156" i="1"/>
  <c r="B155" i="1"/>
  <c r="A153" i="1"/>
  <c r="B154" i="1"/>
  <c r="C153" i="1"/>
  <c r="I153" i="1" s="1"/>
  <c r="B153" i="1"/>
  <c r="B149" i="1"/>
  <c r="B148" i="1"/>
  <c r="A146" i="1"/>
  <c r="B146" i="1"/>
  <c r="B145" i="1"/>
  <c r="A144" i="1"/>
  <c r="B144" i="1"/>
  <c r="B143" i="1"/>
  <c r="A132" i="1"/>
  <c r="B142" i="1"/>
  <c r="B141" i="1"/>
  <c r="B139" i="1"/>
  <c r="B138" i="1"/>
  <c r="B137" i="1"/>
  <c r="B136" i="1"/>
  <c r="B135" i="1"/>
  <c r="B134" i="1"/>
  <c r="B133" i="1"/>
  <c r="B132" i="1"/>
  <c r="B131" i="1"/>
  <c r="I130" i="1"/>
  <c r="A124" i="1"/>
  <c r="I124" i="1"/>
  <c r="A121" i="1"/>
  <c r="B121" i="1"/>
  <c r="B119" i="1"/>
  <c r="B118" i="1"/>
  <c r="B116" i="1"/>
  <c r="B115" i="1"/>
  <c r="B114" i="1"/>
  <c r="B109" i="1"/>
  <c r="B108" i="1"/>
  <c r="B104" i="1"/>
  <c r="B103" i="1"/>
  <c r="B100" i="1"/>
  <c r="B99" i="1"/>
  <c r="B98" i="1"/>
  <c r="A98" i="1"/>
  <c r="B96" i="1"/>
  <c r="B95" i="1"/>
  <c r="B93" i="1"/>
  <c r="A93" i="1"/>
  <c r="G28" i="3"/>
  <c r="B91" i="1"/>
  <c r="B90" i="1"/>
  <c r="B89" i="1"/>
  <c r="A89" i="1"/>
  <c r="B88" i="1"/>
  <c r="A87" i="1"/>
  <c r="B84" i="1"/>
  <c r="B83" i="1"/>
  <c r="B80" i="1"/>
  <c r="B79" i="1"/>
  <c r="A79" i="1"/>
  <c r="B77" i="1"/>
  <c r="B76" i="1"/>
  <c r="B75" i="1"/>
  <c r="B74" i="1"/>
  <c r="B73" i="1"/>
  <c r="C71" i="1"/>
  <c r="I71" i="1" s="1"/>
  <c r="B71" i="1"/>
  <c r="B70" i="1"/>
  <c r="B66" i="1"/>
  <c r="A66" i="1"/>
  <c r="C63" i="1"/>
  <c r="I63" i="1" s="1"/>
  <c r="B63" i="1"/>
  <c r="B62" i="1"/>
  <c r="C61" i="1"/>
  <c r="I61" i="1" s="1"/>
  <c r="B60" i="1"/>
  <c r="A60" i="1"/>
  <c r="B56" i="1"/>
  <c r="A55" i="1"/>
  <c r="B51" i="1"/>
  <c r="B50" i="1"/>
  <c r="B49" i="1"/>
  <c r="A47" i="1"/>
  <c r="A43" i="1"/>
  <c r="G17" i="3"/>
  <c r="B38" i="1"/>
  <c r="B37" i="1"/>
  <c r="B35" i="1"/>
  <c r="B34" i="1"/>
  <c r="A34" i="1"/>
  <c r="C33" i="1"/>
  <c r="I33" i="1" s="1"/>
  <c r="B33" i="1"/>
  <c r="B32" i="1"/>
  <c r="A32" i="1"/>
  <c r="A30" i="1"/>
  <c r="B28" i="1"/>
  <c r="A27" i="1"/>
  <c r="C26" i="1"/>
  <c r="A26" i="1"/>
  <c r="B25" i="1"/>
  <c r="C24" i="1"/>
  <c r="I24" i="1" s="1"/>
  <c r="B24" i="1"/>
  <c r="A24" i="1"/>
  <c r="B23" i="1"/>
  <c r="A23" i="1"/>
  <c r="C22" i="1"/>
  <c r="B22" i="1"/>
  <c r="A22" i="1"/>
  <c r="B21" i="1"/>
  <c r="B20" i="1"/>
  <c r="B19" i="1"/>
  <c r="B18" i="1"/>
  <c r="B17" i="1"/>
  <c r="B16" i="1"/>
  <c r="A16" i="1"/>
  <c r="C15" i="1"/>
  <c r="B15" i="1"/>
  <c r="A15" i="1"/>
  <c r="B14" i="1"/>
  <c r="A14" i="1"/>
  <c r="B13" i="1"/>
  <c r="A13" i="1"/>
  <c r="B12" i="1"/>
  <c r="B11" i="1"/>
  <c r="B10" i="1"/>
  <c r="A10" i="1"/>
  <c r="C9" i="1"/>
  <c r="B9" i="1"/>
  <c r="A9" i="1"/>
  <c r="C8" i="1"/>
  <c r="I8" i="1" s="1"/>
  <c r="C7" i="1"/>
  <c r="I7" i="1" s="1"/>
  <c r="C6" i="1"/>
  <c r="I6" i="1" s="1"/>
  <c r="B4" i="1"/>
  <c r="A4" i="1"/>
  <c r="B3" i="1"/>
  <c r="A3" i="1"/>
  <c r="G10" i="3" l="1"/>
  <c r="I22" i="1"/>
  <c r="G8" i="3"/>
  <c r="I15" i="1"/>
  <c r="G47" i="3"/>
  <c r="I168" i="1"/>
  <c r="G13" i="3"/>
  <c r="I26" i="1"/>
  <c r="G53" i="3"/>
  <c r="I185" i="1"/>
  <c r="G4" i="3"/>
  <c r="I9" i="1"/>
  <c r="G46" i="3"/>
  <c r="G52" i="3"/>
  <c r="G16" i="3"/>
  <c r="G35" i="3"/>
  <c r="G12" i="3"/>
  <c r="G50" i="3"/>
  <c r="G44" i="3"/>
  <c r="C194" i="1"/>
  <c r="G3" i="3"/>
  <c r="G27" i="3"/>
  <c r="G43" i="3"/>
  <c r="G23" i="3"/>
  <c r="G25" i="3"/>
  <c r="G48" i="3"/>
  <c r="G59" i="3" l="1"/>
  <c r="I19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3D74D7-5CC2-4D17-949A-AD5ED113CABA}" keepAlive="1" name="Requête - Offre_DNM_2023-2024_UCA_0062205P_EN_COURS_DE_TRAITEMENT" description="Connexion à la requête « Offre_DNM_2023-2024_UCA_0062205P_EN_COURS_DE_TRAITEMENT » dans le classeur." type="5" refreshedVersion="6" background="1">
    <dbPr connection="Provider=Microsoft.Mashup.OleDb.1;Data Source=$Workbook$;Location=Offre_DNM_2023-2024_UCA_0062205P_EN_COURS_DE_TRAITEMENT;Extended Properties=&quot;&quot;" command="SELECT * FROM [Offre_DNM_2023-2024_UCA_0062205P_EN_COURS_DE_TRAITEMENT]"/>
  </connection>
</connections>
</file>

<file path=xl/sharedStrings.xml><?xml version="1.0" encoding="utf-8"?>
<sst xmlns="http://schemas.openxmlformats.org/spreadsheetml/2006/main" count="209" uniqueCount="174">
  <si>
    <t>MENTION</t>
  </si>
  <si>
    <t>PARCOURS</t>
  </si>
  <si>
    <t>% / CAPACITE</t>
  </si>
  <si>
    <t>TOTAL</t>
  </si>
  <si>
    <t>Administration et liquidation d'entreprises en difficulté</t>
  </si>
  <si>
    <t>Arts</t>
  </si>
  <si>
    <t>Chimie moléculaire</t>
  </si>
  <si>
    <t>Civilisations, cultures et sociétés</t>
  </si>
  <si>
    <t>Comptabilité - contrôle - audit</t>
  </si>
  <si>
    <t>Contrôle de gestion et audit organisationnel</t>
  </si>
  <si>
    <t>Droit des affaires</t>
  </si>
  <si>
    <t>Droit international et droit européen</t>
  </si>
  <si>
    <t>Droit notarial</t>
  </si>
  <si>
    <t>Droit privé</t>
  </si>
  <si>
    <t>Droit public</t>
  </si>
  <si>
    <t>Économie</t>
  </si>
  <si>
    <t>Économie des organisations</t>
  </si>
  <si>
    <t>Électronique, énergie électrique, automatique</t>
  </si>
  <si>
    <t>Français langue étrangère</t>
  </si>
  <si>
    <t>Gestion de l'environnement</t>
  </si>
  <si>
    <t>Gestion de patrimoine</t>
  </si>
  <si>
    <t>Gestion des ressources humaines</t>
  </si>
  <si>
    <t>Humanités et industries créatives</t>
  </si>
  <si>
    <t>Information, communication</t>
  </si>
  <si>
    <t>Informatique</t>
  </si>
  <si>
    <t>Ingénierie de la santé</t>
  </si>
  <si>
    <t>Innovation, entreprise et société</t>
  </si>
  <si>
    <t>Langues étrangères appliquées</t>
  </si>
  <si>
    <t>Langues, littératures et civilisations étrangères et régionales</t>
  </si>
  <si>
    <t>Lettres</t>
  </si>
  <si>
    <t>Management</t>
  </si>
  <si>
    <t>Management et commerce international</t>
  </si>
  <si>
    <t>Marketing, vente</t>
  </si>
  <si>
    <t>Mathématiques et applications</t>
  </si>
  <si>
    <t>Méthodes informatiques appliquées à la gestion des entreprises - MIAGE</t>
  </si>
  <si>
    <t>Métiers de l'enseignement, de l'éducation et de la formation (MEEF), 1er degré</t>
  </si>
  <si>
    <t>Métiers de l'enseignement, de l'éducation et de la formation (MEEF), 2nd degré</t>
  </si>
  <si>
    <t>Métiers de l'enseignement, de l'éducation et de la formation (MEEF), encadrement éducatif</t>
  </si>
  <si>
    <t>Métiers de l'enseignement, de l'éducation et de la formation (MEEF), pratiques et ingénierie de la formation (PIF)</t>
  </si>
  <si>
    <t>Monnaie, banque, finance, assurance</t>
  </si>
  <si>
    <t>Physique fondamentale et applications</t>
  </si>
  <si>
    <t>Psychologie</t>
  </si>
  <si>
    <t>Science politique</t>
  </si>
  <si>
    <t>Sciences cognitives</t>
  </si>
  <si>
    <t>Sciences de la terre et des planètes, environnement</t>
  </si>
  <si>
    <t>Sciences du vivant</t>
  </si>
  <si>
    <t>Sciences et génie des matériaux</t>
  </si>
  <si>
    <t>Sciences sociales</t>
  </si>
  <si>
    <t>Staps : activité physique adaptée et santé</t>
  </si>
  <si>
    <t>Staps : entraînement et optimisation de la performance sportive</t>
  </si>
  <si>
    <t>Staps : management du sport</t>
  </si>
  <si>
    <t>Tourisme</t>
  </si>
  <si>
    <t>NB DE CANDIDATURES RECUES 2022</t>
  </si>
  <si>
    <t>NB DE CANDIDATURES CONFIRMEES 2023</t>
  </si>
  <si>
    <t>NB DE CANDIDATURES CONFIRMEES 2024</t>
  </si>
  <si>
    <t xml:space="preserve">Anthropologie des Arts Vivants </t>
  </si>
  <si>
    <t>Ethnologie des arts vivants</t>
  </si>
  <si>
    <t>Savoirs du corps dansant : improvisation, transmission, archives</t>
  </si>
  <si>
    <t>Danse : improvisation, transmission, archives</t>
  </si>
  <si>
    <t>Création, performance et pédagogie musicales</t>
  </si>
  <si>
    <t>Musique</t>
  </si>
  <si>
    <t xml:space="preserve">Arts du spectacle-théâtre : recherche et création </t>
  </si>
  <si>
    <t>Expertise économique (EE)</t>
  </si>
  <si>
    <t>Expertise et Analyse des données Economiques</t>
  </si>
  <si>
    <t>Economie et Management des Entreprises et des Organisations (EMEO) - Apprentissage</t>
  </si>
  <si>
    <t>Economie et Management des Industries du Commerce et de la Distribution (EMICD) - Apprentissage</t>
  </si>
  <si>
    <t>Electronique, Systèmes des Télécommunications (ESTel) - Apprentissage</t>
  </si>
  <si>
    <t>Gestion de projets hydrotechnologiques et environnementaux (Hydroprotech) - Apprentissage</t>
  </si>
  <si>
    <t>Electronique, Systèmes des Télécommunications (ESTel)</t>
  </si>
  <si>
    <t>Gestion de projets hydrotechnologiques et environnementaux (Hydroprotech)</t>
  </si>
  <si>
    <t>Gestion des produits et risques financiers</t>
  </si>
  <si>
    <t>Gestion des produits et risques financiers - Apprentissage</t>
  </si>
  <si>
    <t>Gestion internationale de patrimoine</t>
  </si>
  <si>
    <t>Gestion internationale de patrimoine - Apprentissage</t>
  </si>
  <si>
    <t>Conseils en Organisation et Responsabilité Sociale (CORS)</t>
  </si>
  <si>
    <t>Conseils en Organisation et Responsabilité Sociale (CORS) - Apprentissage</t>
  </si>
  <si>
    <t>Conseils en Organisation et Développement RH (CODRH)</t>
  </si>
  <si>
    <t>Conseils en Organisation et Développement RH (CODRH) - Apprentissage</t>
  </si>
  <si>
    <t>Management de projet, Innovation, Créativité (MAPIC)</t>
  </si>
  <si>
    <t>Management de Projet pour les Industries Culturelles (MAPIC)</t>
  </si>
  <si>
    <t>EMIC : Événementiels , Musées, Ingénierie culturelle (patrimoine, arts actuels)</t>
  </si>
  <si>
    <t>MédiaDesign</t>
  </si>
  <si>
    <t>Médias et humanités numériques</t>
  </si>
  <si>
    <t>Intelligence Artificielle - Apprentissage</t>
  </si>
  <si>
    <t>Data, Décisions, Systèmes et eSanté – 2D2S</t>
  </si>
  <si>
    <t>Développement industriel - Apprentissage</t>
  </si>
  <si>
    <t>Innovation et Management de la Transition des Territoires (IMTT) - Apprentissage</t>
  </si>
  <si>
    <t>Stratégie digitale - Apprentissage</t>
  </si>
  <si>
    <t>Langues et Affaires Internationales : Relations Franco-Italiennes (LAI-RFI)</t>
  </si>
  <si>
    <t>Relations Franco-Italiennes (RFI)</t>
  </si>
  <si>
    <t xml:space="preserve">Langues et métiers de la culture </t>
  </si>
  <si>
    <t>Lettres classiques et modernes</t>
  </si>
  <si>
    <t>Métiers des lettres classiques et des lettres modernes</t>
  </si>
  <si>
    <t>Management des Talents</t>
  </si>
  <si>
    <t>Management of International Business</t>
  </si>
  <si>
    <t>International Business</t>
  </si>
  <si>
    <t>International Business - Apprentissage</t>
  </si>
  <si>
    <t>Marketing Digital - Apprentissage</t>
  </si>
  <si>
    <t>Ingénierie Mathématique (IM) - Apprentissage</t>
  </si>
  <si>
    <t>Mathématiques fondamentales (MF) - Mathématiques pures et appliquées (MPA)</t>
  </si>
  <si>
    <t>Apprentissage</t>
  </si>
  <si>
    <t>Education musicale</t>
  </si>
  <si>
    <t>Ingénieur de formation et formateur d'adultes - Apprentissage</t>
  </si>
  <si>
    <t>Neuropsychologie et psychopathologie cognitive</t>
  </si>
  <si>
    <t>Neuropsychologie et psychopathologie cliniques et cognitives</t>
  </si>
  <si>
    <t>Psychologie clinique intégrative et vieillissement - Apprentissage</t>
  </si>
  <si>
    <t>Ingénierie psychosociale, psychologie du travail et ressources humaines</t>
  </si>
  <si>
    <t>Psychologie sociale et du travail : Intervention, Changement, Ressources Humaines</t>
  </si>
  <si>
    <t>Psychologie : psychopathologie clinique psychanalytique</t>
  </si>
  <si>
    <t xml:space="preserve">Psychopathologie psychanalytique et cliniques transculturelles :  mutation du lien social, crises et traumatismes (PPCT) </t>
  </si>
  <si>
    <t>Géologie – Géophysique – Géotechnique (3G)</t>
  </si>
  <si>
    <t>Paléoenvironnement – Préhistoire -Archéosciences (PPA)</t>
  </si>
  <si>
    <t>Géologie, Géophysique (2G)</t>
  </si>
  <si>
    <t>Préhistoire, Paléoenvironnement, Archéosciences, Archéologie (2P2A)</t>
  </si>
  <si>
    <t>Aménagement, Géotechnique, Ingénierie (AGI)</t>
  </si>
  <si>
    <t>Physio-Pathologie et Pharmacologie</t>
  </si>
  <si>
    <t>Physiopathologie et Approches Thérapeutiques Emergentes (PATH)</t>
  </si>
  <si>
    <t>Indian French Master in Computational Biology (IFMCB) </t>
  </si>
  <si>
    <t>Nano&amp;matériaux, Industrie&amp;management, Conception&amp;qualité, Energie&amp;environnement (N.I.C.E) - Apprentissage</t>
  </si>
  <si>
    <t>ATIS Anthropologie des Techniques et Innovation Sociale : design, eau et environnement durable</t>
  </si>
  <si>
    <t>Anthropologie des techniques et des innovations. Sociétés, environnements, territoires</t>
  </si>
  <si>
    <t>Ville et environnements urbains</t>
  </si>
  <si>
    <t>Géoprospective, Aménagement et Durabilité des Territoires (GEOPRAD)</t>
  </si>
  <si>
    <t>Pollution Atmosphérique, Changement Climatique, Impacts sanitaires, énergies Renouvelables (AIR)</t>
  </si>
  <si>
    <t>Ancienne mention : Gestion de l'environnement</t>
  </si>
  <si>
    <t>Traduction et interprétation</t>
  </si>
  <si>
    <t xml:space="preserve">Tradaptation : sous-titrage et doublage des productions cinématographiques et audiovisuelles (TSD) </t>
  </si>
  <si>
    <t>Sciences du langage</t>
  </si>
  <si>
    <t>Neurosciences</t>
  </si>
  <si>
    <t xml:space="preserve">Neurosciences Cellulaires et Intégrées (NCI) </t>
  </si>
  <si>
    <t>Ancienne mention : Sciences du vivant</t>
  </si>
  <si>
    <t>Philosophie</t>
  </si>
  <si>
    <t>Philosophie contemporaine et métiers de la philosophie</t>
  </si>
  <si>
    <t>Ancienne mention : Civilisations, cultures et sociétés</t>
  </si>
  <si>
    <t>Management sectoriel</t>
  </si>
  <si>
    <t>Management de l'art et de la culture (MAC)</t>
  </si>
  <si>
    <t>Management de l'hôtellerie internationale (MHI)</t>
  </si>
  <si>
    <t>Management public : Digital et Développement Durable (MAP 3D)</t>
  </si>
  <si>
    <t>Management de l'art et de la culture (MAC) - Apprentissage</t>
  </si>
  <si>
    <t>Management de l'art et de la culture - Apprentissage</t>
  </si>
  <si>
    <t>Ancienne mention : Management</t>
  </si>
  <si>
    <t>Management de l'hôtellerie internationale - Apprentissage</t>
  </si>
  <si>
    <t>Ingenierie d'Affaires et Business Development</t>
  </si>
  <si>
    <t>Economics of Innovation for Sustainable Development</t>
  </si>
  <si>
    <t>Information et médiation scientifique et technique</t>
  </si>
  <si>
    <t>Communication et médiation de la transition  écologique et sociale (COMETES)</t>
  </si>
  <si>
    <t>Histoire, civilisations, patrimoine</t>
  </si>
  <si>
    <t>Archéologie, histoire et histoire des images</t>
  </si>
  <si>
    <t>Gouverner et administrer : état, territoires et sociétés</t>
  </si>
  <si>
    <t>Histoire mondiale et connectée de la Méditerranée</t>
  </si>
  <si>
    <t>COMEDD : Communication écocitoyenne, patrimoines et développement durable - Apprentissage</t>
  </si>
  <si>
    <t>Conduite des transitions des structures et des  territoires</t>
  </si>
  <si>
    <t>Conduite des transitions des structures et des  territoires - Apprentissage</t>
  </si>
  <si>
    <t>Nouvelles écritures théâtrales : recherche et création</t>
  </si>
  <si>
    <t>VŒUX MASTER 1</t>
  </si>
  <si>
    <t>NB DE CANDIDATURES CONFIRMEES 2025</t>
  </si>
  <si>
    <t>Pratiques immersives et interactives P2I</t>
  </si>
  <si>
    <t xml:space="preserve">Journalisme environnemental de la transition (JET) </t>
  </si>
  <si>
    <t>Lettres modernes. Recherche et création (à distance)</t>
  </si>
  <si>
    <t>Mathématiques fondamentales et appliquée (MFA)</t>
  </si>
  <si>
    <t>Préparation Physique et Réathlétisation</t>
  </si>
  <si>
    <t>Développement territorial par le sport</t>
  </si>
  <si>
    <t>NB DE CANDIDATURES CONFIRMEES 2026</t>
  </si>
  <si>
    <t>Différentiel 2025/2026</t>
  </si>
  <si>
    <t>CAPACITE OFFERTE 2026</t>
  </si>
  <si>
    <t>Systèmes Logiciels et Calculs Distribués</t>
  </si>
  <si>
    <t>Systèmes Logiciels et Calculs Distribués - Apprentissage</t>
  </si>
  <si>
    <t>Mobiquité, bases de donnees et integration de systeme (MBDS)</t>
  </si>
  <si>
    <t>Numérique Responsable (NumRes)</t>
  </si>
  <si>
    <t>Systèmes d'Information et management du Risque (SIRIS)</t>
  </si>
  <si>
    <t>Intelligence Artificielle Appliquée (IA2) - Apprentissage</t>
  </si>
  <si>
    <t>Mobiquité, bases de donnees et integration de systeme (MBDS) - Apprentissage</t>
  </si>
  <si>
    <t>Numérique Responsable (NumRes) - Apprentissage</t>
  </si>
  <si>
    <t>Systèmes d'Information et management du Risque (SIRIS) - Apprentissage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</si>
</sst>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1" applyFont="1" applyBorder="1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9" fontId="4" fillId="0" borderId="1" xfId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0" fillId="2" borderId="1" xfId="1" applyFont="1" applyFill="1" applyBorder="1" applyAlignment="1">
      <alignment horizontal="center" vertical="center" wrapText="1"/>
    </xf>
    <xf numFmtId="9" fontId="0" fillId="2" borderId="1" xfId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9" fontId="5" fillId="4" borderId="1" xfId="1" applyFont="1" applyFill="1" applyBorder="1" applyAlignment="1">
      <alignment horizontal="center" vertical="center" wrapText="1"/>
    </xf>
    <xf numFmtId="9" fontId="5" fillId="4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4" borderId="1" xfId="1" applyFont="1" applyFill="1" applyBorder="1" applyAlignment="1">
      <alignment horizontal="center" vertical="center" wrapText="1"/>
    </xf>
    <xf numFmtId="9" fontId="0" fillId="4" borderId="1" xfId="1" applyFont="1" applyFill="1" applyBorder="1" applyAlignment="1">
      <alignment vertical="center"/>
    </xf>
    <xf numFmtId="9" fontId="0" fillId="4" borderId="2" xfId="1" applyFont="1" applyFill="1" applyBorder="1" applyAlignment="1">
      <alignment vertical="center"/>
    </xf>
    <xf numFmtId="9" fontId="0" fillId="4" borderId="3" xfId="1" applyFont="1" applyFill="1" applyBorder="1" applyAlignment="1">
      <alignment vertical="center"/>
    </xf>
    <xf numFmtId="9" fontId="0" fillId="4" borderId="4" xfId="1" applyFont="1" applyFill="1" applyBorder="1" applyAlignment="1">
      <alignment vertical="center"/>
    </xf>
    <xf numFmtId="9" fontId="0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0" borderId="1" xfId="0" applyFill="1" applyBorder="1" applyAlignment="1">
      <alignment vertical="top" wrapText="1"/>
    </xf>
    <xf numFmtId="0" fontId="0" fillId="5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vertical="top" wrapText="1"/>
    </xf>
    <xf numFmtId="9" fontId="0" fillId="0" borderId="0" xfId="1" applyFo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49" fontId="0" fillId="3" borderId="0" xfId="0" applyNumberFormat="1" applyFill="1" applyAlignment="1">
      <alignment vertical="top" wrapText="1"/>
    </xf>
    <xf numFmtId="49" fontId="0" fillId="3" borderId="1" xfId="0" applyNumberFormat="1" applyFill="1" applyBorder="1" applyAlignment="1">
      <alignment vertical="top" wrapText="1"/>
    </xf>
    <xf numFmtId="0" fontId="0" fillId="4" borderId="2" xfId="0" applyFill="1" applyBorder="1" applyAlignment="1">
      <alignment horizontal="center" vertical="center" wrapText="1"/>
    </xf>
    <xf numFmtId="9" fontId="0" fillId="4" borderId="1" xfId="1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9" fontId="0" fillId="0" borderId="2" xfId="1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9" fontId="0" fillId="0" borderId="4" xfId="1" applyFont="1" applyBorder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1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NB DE CANDIDATURES CONFIRMEES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ParMention!$C$1</c:f>
              <c:strCache>
                <c:ptCount val="1"/>
                <c:pt idx="0">
                  <c:v>NB DE CANDIDATURES CONFIRMEES 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ParMention!$A$2:$A$58</c15:sqref>
                  </c15:fullRef>
                </c:ext>
              </c:extLst>
              <c:f>(ParMention!$A$2:$A$4,ParMention!$A$6:$A$35,ParMention!$A$39:$A$58)</c:f>
              <c:strCache>
                <c:ptCount val="53"/>
                <c:pt idx="0">
                  <c:v>Administration et liquidation d'entreprises en difficulté</c:v>
                </c:pt>
                <c:pt idx="1">
                  <c:v>Arts</c:v>
                </c:pt>
                <c:pt idx="2">
                  <c:v>Chimie moléculaire</c:v>
                </c:pt>
                <c:pt idx="3">
                  <c:v>Comptabilité - contrôle - audit</c:v>
                </c:pt>
                <c:pt idx="4">
                  <c:v>Contrôle de gestion et audit organisationnel</c:v>
                </c:pt>
                <c:pt idx="5">
                  <c:v>Droit des affaires</c:v>
                </c:pt>
                <c:pt idx="6">
                  <c:v>Droit international et droit européen</c:v>
                </c:pt>
                <c:pt idx="7">
                  <c:v>Droit notarial</c:v>
                </c:pt>
                <c:pt idx="8">
                  <c:v>Droit privé</c:v>
                </c:pt>
                <c:pt idx="9">
                  <c:v>Droit public</c:v>
                </c:pt>
                <c:pt idx="10">
                  <c:v>Économie</c:v>
                </c:pt>
                <c:pt idx="11">
                  <c:v>Économie des organisations</c:v>
                </c:pt>
                <c:pt idx="12">
                  <c:v>Électronique, énergie électrique, automatique</c:v>
                </c:pt>
                <c:pt idx="13">
                  <c:v>Français langue étrangère</c:v>
                </c:pt>
                <c:pt idx="14">
                  <c:v>Gestion de l'environnement</c:v>
                </c:pt>
                <c:pt idx="15">
                  <c:v>Gestion de patrimoine</c:v>
                </c:pt>
                <c:pt idx="16">
                  <c:v>Gestion des ressources humaines</c:v>
                </c:pt>
                <c:pt idx="17">
                  <c:v>Histoire, civilisations, patrimoine</c:v>
                </c:pt>
                <c:pt idx="18">
                  <c:v>Humanités et industries créatives</c:v>
                </c:pt>
                <c:pt idx="19">
                  <c:v>Information et médiation scientifique et technique</c:v>
                </c:pt>
                <c:pt idx="20">
                  <c:v>Information, communication</c:v>
                </c:pt>
                <c:pt idx="21">
                  <c:v>Informatique</c:v>
                </c:pt>
                <c:pt idx="22">
                  <c:v>Ingénierie de la santé</c:v>
                </c:pt>
                <c:pt idx="23">
                  <c:v>Innovation, entreprise et société</c:v>
                </c:pt>
                <c:pt idx="24">
                  <c:v>Langues étrangères appliquées</c:v>
                </c:pt>
                <c:pt idx="25">
                  <c:v>Langues, littératures et civilisations étrangères et régionales</c:v>
                </c:pt>
                <c:pt idx="26">
                  <c:v>Lettres</c:v>
                </c:pt>
                <c:pt idx="27">
                  <c:v>Management</c:v>
                </c:pt>
                <c:pt idx="28">
                  <c:v>Management et commerce international</c:v>
                </c:pt>
                <c:pt idx="29">
                  <c:v>Management sectoriel</c:v>
                </c:pt>
                <c:pt idx="30">
                  <c:v>Marketing, vente</c:v>
                </c:pt>
                <c:pt idx="31">
                  <c:v>Mathématiques et applications</c:v>
                </c:pt>
                <c:pt idx="32">
                  <c:v>Méthodes informatiques appliquées à la gestion des entreprises - MIAGE</c:v>
                </c:pt>
                <c:pt idx="33">
                  <c:v>Métiers de l'enseignement, de l'éducation et de la formation (MEEF), pratiques et ingénierie de la formation (PIF)</c:v>
                </c:pt>
                <c:pt idx="34">
                  <c:v>Monnaie, banque, finance, assurance</c:v>
                </c:pt>
                <c:pt idx="35">
                  <c:v>Neurosciences</c:v>
                </c:pt>
                <c:pt idx="36">
                  <c:v>Philosophie</c:v>
                </c:pt>
                <c:pt idx="37">
                  <c:v>Physique fondamentale et applications</c:v>
                </c:pt>
                <c:pt idx="38">
                  <c:v>Psychologie</c:v>
                </c:pt>
                <c:pt idx="39">
                  <c:v>Psychologie : psychopathologie clinique psychanalytique</c:v>
                </c:pt>
                <c:pt idx="40">
                  <c:v>Science politique</c:v>
                </c:pt>
                <c:pt idx="41">
                  <c:v>Sciences cognitives</c:v>
                </c:pt>
                <c:pt idx="42">
                  <c:v>Sciences de la terre et des planètes, environnement</c:v>
                </c:pt>
                <c:pt idx="43">
                  <c:v>Sciences du langage</c:v>
                </c:pt>
                <c:pt idx="44">
                  <c:v>Sciences du vivant</c:v>
                </c:pt>
                <c:pt idx="45">
                  <c:v>Sciences et génie des matériaux</c:v>
                </c:pt>
                <c:pt idx="46">
                  <c:v>Sciences sociales</c:v>
                </c:pt>
                <c:pt idx="47">
                  <c:v>Staps : activité physique adaptée et santé</c:v>
                </c:pt>
                <c:pt idx="48">
                  <c:v>Staps : entraînement et optimisation de la performance sportive</c:v>
                </c:pt>
                <c:pt idx="49">
                  <c:v>Staps : management du sport</c:v>
                </c:pt>
                <c:pt idx="50">
                  <c:v>Tourisme</c:v>
                </c:pt>
                <c:pt idx="51">
                  <c:v>Traduction et interprétation</c:v>
                </c:pt>
                <c:pt idx="52">
                  <c:v>Ville et environnements urbains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ParMention!$C$2:$C$58</c15:sqref>
                  </c15:fullRef>
                </c:ext>
              </c:extLst>
              <c:f>(ParMention!$C$2:$C$4,ParMention!$C$6:$C$35,ParMention!$C$39:$C$58)</c:f>
              <c:numCache>
                <c:formatCode>General</c:formatCode>
                <c:ptCount val="53"/>
                <c:pt idx="0">
                  <c:v>232</c:v>
                </c:pt>
                <c:pt idx="1">
                  <c:v>157</c:v>
                </c:pt>
                <c:pt idx="2">
                  <c:v>356</c:v>
                </c:pt>
                <c:pt idx="3">
                  <c:v>468</c:v>
                </c:pt>
                <c:pt idx="4">
                  <c:v>321</c:v>
                </c:pt>
                <c:pt idx="5">
                  <c:v>1401</c:v>
                </c:pt>
                <c:pt idx="6">
                  <c:v>1437</c:v>
                </c:pt>
                <c:pt idx="7">
                  <c:v>959</c:v>
                </c:pt>
                <c:pt idx="8">
                  <c:v>2055</c:v>
                </c:pt>
                <c:pt idx="9">
                  <c:v>999</c:v>
                </c:pt>
                <c:pt idx="10">
                  <c:v>186</c:v>
                </c:pt>
                <c:pt idx="11">
                  <c:v>416</c:v>
                </c:pt>
                <c:pt idx="12">
                  <c:v>921</c:v>
                </c:pt>
                <c:pt idx="13">
                  <c:v>380</c:v>
                </c:pt>
                <c:pt idx="14">
                  <c:v>1087</c:v>
                </c:pt>
                <c:pt idx="15">
                  <c:v>941</c:v>
                </c:pt>
                <c:pt idx="16">
                  <c:v>1468</c:v>
                </c:pt>
                <c:pt idx="18">
                  <c:v>180</c:v>
                </c:pt>
                <c:pt idx="20">
                  <c:v>744</c:v>
                </c:pt>
                <c:pt idx="21">
                  <c:v>1932</c:v>
                </c:pt>
                <c:pt idx="22">
                  <c:v>657</c:v>
                </c:pt>
                <c:pt idx="23">
                  <c:v>661</c:v>
                </c:pt>
                <c:pt idx="24">
                  <c:v>183</c:v>
                </c:pt>
                <c:pt idx="25">
                  <c:v>206</c:v>
                </c:pt>
                <c:pt idx="26">
                  <c:v>293</c:v>
                </c:pt>
                <c:pt idx="27">
                  <c:v>1269</c:v>
                </c:pt>
                <c:pt idx="28">
                  <c:v>1604</c:v>
                </c:pt>
                <c:pt idx="30">
                  <c:v>2741</c:v>
                </c:pt>
                <c:pt idx="31">
                  <c:v>503</c:v>
                </c:pt>
                <c:pt idx="32">
                  <c:v>1012</c:v>
                </c:pt>
                <c:pt idx="33">
                  <c:v>112</c:v>
                </c:pt>
                <c:pt idx="34">
                  <c:v>1577</c:v>
                </c:pt>
                <c:pt idx="37">
                  <c:v>268</c:v>
                </c:pt>
                <c:pt idx="38">
                  <c:v>5218</c:v>
                </c:pt>
                <c:pt idx="40">
                  <c:v>617</c:v>
                </c:pt>
                <c:pt idx="41">
                  <c:v>113</c:v>
                </c:pt>
                <c:pt idx="42">
                  <c:v>304</c:v>
                </c:pt>
                <c:pt idx="44">
                  <c:v>1048</c:v>
                </c:pt>
                <c:pt idx="45">
                  <c:v>219</c:v>
                </c:pt>
                <c:pt idx="46">
                  <c:v>189</c:v>
                </c:pt>
                <c:pt idx="47">
                  <c:v>344</c:v>
                </c:pt>
                <c:pt idx="48">
                  <c:v>783</c:v>
                </c:pt>
                <c:pt idx="49">
                  <c:v>551</c:v>
                </c:pt>
                <c:pt idx="50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7-4B26-9BCC-F0E698DCAD41}"/>
            </c:ext>
          </c:extLst>
        </c:ser>
        <c:ser>
          <c:idx val="1"/>
          <c:order val="1"/>
          <c:tx>
            <c:strRef>
              <c:f>ParMention!$D$1</c:f>
              <c:strCache>
                <c:ptCount val="1"/>
                <c:pt idx="0">
                  <c:v>NB DE CANDIDATURES CONFIRMEES 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ParMention!$A$2:$A$58</c15:sqref>
                  </c15:fullRef>
                </c:ext>
              </c:extLst>
              <c:f>(ParMention!$A$2:$A$4,ParMention!$A$6:$A$35,ParMention!$A$39:$A$58)</c:f>
              <c:strCache>
                <c:ptCount val="53"/>
                <c:pt idx="0">
                  <c:v>Administration et liquidation d'entreprises en difficulté</c:v>
                </c:pt>
                <c:pt idx="1">
                  <c:v>Arts</c:v>
                </c:pt>
                <c:pt idx="2">
                  <c:v>Chimie moléculaire</c:v>
                </c:pt>
                <c:pt idx="3">
                  <c:v>Comptabilité - contrôle - audit</c:v>
                </c:pt>
                <c:pt idx="4">
                  <c:v>Contrôle de gestion et audit organisationnel</c:v>
                </c:pt>
                <c:pt idx="5">
                  <c:v>Droit des affaires</c:v>
                </c:pt>
                <c:pt idx="6">
                  <c:v>Droit international et droit européen</c:v>
                </c:pt>
                <c:pt idx="7">
                  <c:v>Droit notarial</c:v>
                </c:pt>
                <c:pt idx="8">
                  <c:v>Droit privé</c:v>
                </c:pt>
                <c:pt idx="9">
                  <c:v>Droit public</c:v>
                </c:pt>
                <c:pt idx="10">
                  <c:v>Économie</c:v>
                </c:pt>
                <c:pt idx="11">
                  <c:v>Économie des organisations</c:v>
                </c:pt>
                <c:pt idx="12">
                  <c:v>Électronique, énergie électrique, automatique</c:v>
                </c:pt>
                <c:pt idx="13">
                  <c:v>Français langue étrangère</c:v>
                </c:pt>
                <c:pt idx="14">
                  <c:v>Gestion de l'environnement</c:v>
                </c:pt>
                <c:pt idx="15">
                  <c:v>Gestion de patrimoine</c:v>
                </c:pt>
                <c:pt idx="16">
                  <c:v>Gestion des ressources humaines</c:v>
                </c:pt>
                <c:pt idx="17">
                  <c:v>Histoire, civilisations, patrimoine</c:v>
                </c:pt>
                <c:pt idx="18">
                  <c:v>Humanités et industries créatives</c:v>
                </c:pt>
                <c:pt idx="19">
                  <c:v>Information et médiation scientifique et technique</c:v>
                </c:pt>
                <c:pt idx="20">
                  <c:v>Information, communication</c:v>
                </c:pt>
                <c:pt idx="21">
                  <c:v>Informatique</c:v>
                </c:pt>
                <c:pt idx="22">
                  <c:v>Ingénierie de la santé</c:v>
                </c:pt>
                <c:pt idx="23">
                  <c:v>Innovation, entreprise et société</c:v>
                </c:pt>
                <c:pt idx="24">
                  <c:v>Langues étrangères appliquées</c:v>
                </c:pt>
                <c:pt idx="25">
                  <c:v>Langues, littératures et civilisations étrangères et régionales</c:v>
                </c:pt>
                <c:pt idx="26">
                  <c:v>Lettres</c:v>
                </c:pt>
                <c:pt idx="27">
                  <c:v>Management</c:v>
                </c:pt>
                <c:pt idx="28">
                  <c:v>Management et commerce international</c:v>
                </c:pt>
                <c:pt idx="29">
                  <c:v>Management sectoriel</c:v>
                </c:pt>
                <c:pt idx="30">
                  <c:v>Marketing, vente</c:v>
                </c:pt>
                <c:pt idx="31">
                  <c:v>Mathématiques et applications</c:v>
                </c:pt>
                <c:pt idx="32">
                  <c:v>Méthodes informatiques appliquées à la gestion des entreprises - MIAGE</c:v>
                </c:pt>
                <c:pt idx="33">
                  <c:v>Métiers de l'enseignement, de l'éducation et de la formation (MEEF), pratiques et ingénierie de la formation (PIF)</c:v>
                </c:pt>
                <c:pt idx="34">
                  <c:v>Monnaie, banque, finance, assurance</c:v>
                </c:pt>
                <c:pt idx="35">
                  <c:v>Neurosciences</c:v>
                </c:pt>
                <c:pt idx="36">
                  <c:v>Philosophie</c:v>
                </c:pt>
                <c:pt idx="37">
                  <c:v>Physique fondamentale et applications</c:v>
                </c:pt>
                <c:pt idx="38">
                  <c:v>Psychologie</c:v>
                </c:pt>
                <c:pt idx="39">
                  <c:v>Psychologie : psychopathologie clinique psychanalytique</c:v>
                </c:pt>
                <c:pt idx="40">
                  <c:v>Science politique</c:v>
                </c:pt>
                <c:pt idx="41">
                  <c:v>Sciences cognitives</c:v>
                </c:pt>
                <c:pt idx="42">
                  <c:v>Sciences de la terre et des planètes, environnement</c:v>
                </c:pt>
                <c:pt idx="43">
                  <c:v>Sciences du langage</c:v>
                </c:pt>
                <c:pt idx="44">
                  <c:v>Sciences du vivant</c:v>
                </c:pt>
                <c:pt idx="45">
                  <c:v>Sciences et génie des matériaux</c:v>
                </c:pt>
                <c:pt idx="46">
                  <c:v>Sciences sociales</c:v>
                </c:pt>
                <c:pt idx="47">
                  <c:v>Staps : activité physique adaptée et santé</c:v>
                </c:pt>
                <c:pt idx="48">
                  <c:v>Staps : entraînement et optimisation de la performance sportive</c:v>
                </c:pt>
                <c:pt idx="49">
                  <c:v>Staps : management du sport</c:v>
                </c:pt>
                <c:pt idx="50">
                  <c:v>Tourisme</c:v>
                </c:pt>
                <c:pt idx="51">
                  <c:v>Traduction et interprétation</c:v>
                </c:pt>
                <c:pt idx="52">
                  <c:v>Ville et environnements urbains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ParMention!$D$2:$D$58</c15:sqref>
                  </c15:fullRef>
                </c:ext>
              </c:extLst>
              <c:f>(ParMention!$D$2:$D$4,ParMention!$D$6:$D$35,ParMention!$D$39:$D$58)</c:f>
              <c:numCache>
                <c:formatCode>General</c:formatCode>
                <c:ptCount val="53"/>
                <c:pt idx="0">
                  <c:v>402</c:v>
                </c:pt>
                <c:pt idx="1">
                  <c:v>126</c:v>
                </c:pt>
                <c:pt idx="2">
                  <c:v>471</c:v>
                </c:pt>
                <c:pt idx="3">
                  <c:v>599</c:v>
                </c:pt>
                <c:pt idx="4">
                  <c:v>431</c:v>
                </c:pt>
                <c:pt idx="5">
                  <c:v>1622</c:v>
                </c:pt>
                <c:pt idx="6">
                  <c:v>1867</c:v>
                </c:pt>
                <c:pt idx="7">
                  <c:v>1143</c:v>
                </c:pt>
                <c:pt idx="8">
                  <c:v>1599</c:v>
                </c:pt>
                <c:pt idx="9">
                  <c:v>1318</c:v>
                </c:pt>
                <c:pt idx="10">
                  <c:v>255</c:v>
                </c:pt>
                <c:pt idx="11">
                  <c:v>575</c:v>
                </c:pt>
                <c:pt idx="12">
                  <c:v>1049</c:v>
                </c:pt>
                <c:pt idx="13">
                  <c:v>221</c:v>
                </c:pt>
                <c:pt idx="14">
                  <c:v>579</c:v>
                </c:pt>
                <c:pt idx="15">
                  <c:v>715</c:v>
                </c:pt>
                <c:pt idx="16">
                  <c:v>2043</c:v>
                </c:pt>
                <c:pt idx="17">
                  <c:v>291</c:v>
                </c:pt>
                <c:pt idx="18">
                  <c:v>241</c:v>
                </c:pt>
                <c:pt idx="19">
                  <c:v>104</c:v>
                </c:pt>
                <c:pt idx="20">
                  <c:v>965</c:v>
                </c:pt>
                <c:pt idx="21">
                  <c:v>2457</c:v>
                </c:pt>
                <c:pt idx="22">
                  <c:v>524</c:v>
                </c:pt>
                <c:pt idx="23">
                  <c:v>890</c:v>
                </c:pt>
                <c:pt idx="24">
                  <c:v>165</c:v>
                </c:pt>
                <c:pt idx="25">
                  <c:v>205</c:v>
                </c:pt>
                <c:pt idx="26">
                  <c:v>324</c:v>
                </c:pt>
                <c:pt idx="27">
                  <c:v>431</c:v>
                </c:pt>
                <c:pt idx="28">
                  <c:v>726</c:v>
                </c:pt>
                <c:pt idx="29">
                  <c:v>236</c:v>
                </c:pt>
                <c:pt idx="30">
                  <c:v>1648</c:v>
                </c:pt>
                <c:pt idx="31">
                  <c:v>621</c:v>
                </c:pt>
                <c:pt idx="32">
                  <c:v>1388</c:v>
                </c:pt>
                <c:pt idx="33">
                  <c:v>86</c:v>
                </c:pt>
                <c:pt idx="34">
                  <c:v>1395</c:v>
                </c:pt>
                <c:pt idx="35">
                  <c:v>511</c:v>
                </c:pt>
                <c:pt idx="36">
                  <c:v>139</c:v>
                </c:pt>
                <c:pt idx="37">
                  <c:v>316</c:v>
                </c:pt>
                <c:pt idx="38">
                  <c:v>4880</c:v>
                </c:pt>
                <c:pt idx="39">
                  <c:v>415</c:v>
                </c:pt>
                <c:pt idx="40">
                  <c:v>995</c:v>
                </c:pt>
                <c:pt idx="41">
                  <c:v>100</c:v>
                </c:pt>
                <c:pt idx="42">
                  <c:v>331</c:v>
                </c:pt>
                <c:pt idx="43">
                  <c:v>116</c:v>
                </c:pt>
                <c:pt idx="44">
                  <c:v>450</c:v>
                </c:pt>
                <c:pt idx="45">
                  <c:v>173</c:v>
                </c:pt>
                <c:pt idx="46">
                  <c:v>233</c:v>
                </c:pt>
                <c:pt idx="47">
                  <c:v>296</c:v>
                </c:pt>
                <c:pt idx="48">
                  <c:v>717</c:v>
                </c:pt>
                <c:pt idx="49">
                  <c:v>420</c:v>
                </c:pt>
                <c:pt idx="50">
                  <c:v>425</c:v>
                </c:pt>
                <c:pt idx="51">
                  <c:v>641</c:v>
                </c:pt>
                <c:pt idx="52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D-4E90-8D30-4E5F72190688}"/>
            </c:ext>
          </c:extLst>
        </c:ser>
        <c:ser>
          <c:idx val="2"/>
          <c:order val="2"/>
          <c:tx>
            <c:strRef>
              <c:f>ParMention!$E$1</c:f>
              <c:strCache>
                <c:ptCount val="1"/>
                <c:pt idx="0">
                  <c:v>NB DE CANDIDATURES CONFIRMEES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ParMention!$A$2:$A$58</c15:sqref>
                  </c15:fullRef>
                </c:ext>
              </c:extLst>
              <c:f>(ParMention!$A$2:$A$4,ParMention!$A$6:$A$35,ParMention!$A$39:$A$58)</c:f>
              <c:strCache>
                <c:ptCount val="53"/>
                <c:pt idx="0">
                  <c:v>Administration et liquidation d'entreprises en difficulté</c:v>
                </c:pt>
                <c:pt idx="1">
                  <c:v>Arts</c:v>
                </c:pt>
                <c:pt idx="2">
                  <c:v>Chimie moléculaire</c:v>
                </c:pt>
                <c:pt idx="3">
                  <c:v>Comptabilité - contrôle - audit</c:v>
                </c:pt>
                <c:pt idx="4">
                  <c:v>Contrôle de gestion et audit organisationnel</c:v>
                </c:pt>
                <c:pt idx="5">
                  <c:v>Droit des affaires</c:v>
                </c:pt>
                <c:pt idx="6">
                  <c:v>Droit international et droit européen</c:v>
                </c:pt>
                <c:pt idx="7">
                  <c:v>Droit notarial</c:v>
                </c:pt>
                <c:pt idx="8">
                  <c:v>Droit privé</c:v>
                </c:pt>
                <c:pt idx="9">
                  <c:v>Droit public</c:v>
                </c:pt>
                <c:pt idx="10">
                  <c:v>Économie</c:v>
                </c:pt>
                <c:pt idx="11">
                  <c:v>Économie des organisations</c:v>
                </c:pt>
                <c:pt idx="12">
                  <c:v>Électronique, énergie électrique, automatique</c:v>
                </c:pt>
                <c:pt idx="13">
                  <c:v>Français langue étrangère</c:v>
                </c:pt>
                <c:pt idx="14">
                  <c:v>Gestion de l'environnement</c:v>
                </c:pt>
                <c:pt idx="15">
                  <c:v>Gestion de patrimoine</c:v>
                </c:pt>
                <c:pt idx="16">
                  <c:v>Gestion des ressources humaines</c:v>
                </c:pt>
                <c:pt idx="17">
                  <c:v>Histoire, civilisations, patrimoine</c:v>
                </c:pt>
                <c:pt idx="18">
                  <c:v>Humanités et industries créatives</c:v>
                </c:pt>
                <c:pt idx="19">
                  <c:v>Information et médiation scientifique et technique</c:v>
                </c:pt>
                <c:pt idx="20">
                  <c:v>Information, communication</c:v>
                </c:pt>
                <c:pt idx="21">
                  <c:v>Informatique</c:v>
                </c:pt>
                <c:pt idx="22">
                  <c:v>Ingénierie de la santé</c:v>
                </c:pt>
                <c:pt idx="23">
                  <c:v>Innovation, entreprise et société</c:v>
                </c:pt>
                <c:pt idx="24">
                  <c:v>Langues étrangères appliquées</c:v>
                </c:pt>
                <c:pt idx="25">
                  <c:v>Langues, littératures et civilisations étrangères et régionales</c:v>
                </c:pt>
                <c:pt idx="26">
                  <c:v>Lettres</c:v>
                </c:pt>
                <c:pt idx="27">
                  <c:v>Management</c:v>
                </c:pt>
                <c:pt idx="28">
                  <c:v>Management et commerce international</c:v>
                </c:pt>
                <c:pt idx="29">
                  <c:v>Management sectoriel</c:v>
                </c:pt>
                <c:pt idx="30">
                  <c:v>Marketing, vente</c:v>
                </c:pt>
                <c:pt idx="31">
                  <c:v>Mathématiques et applications</c:v>
                </c:pt>
                <c:pt idx="32">
                  <c:v>Méthodes informatiques appliquées à la gestion des entreprises - MIAGE</c:v>
                </c:pt>
                <c:pt idx="33">
                  <c:v>Métiers de l'enseignement, de l'éducation et de la formation (MEEF), pratiques et ingénierie de la formation (PIF)</c:v>
                </c:pt>
                <c:pt idx="34">
                  <c:v>Monnaie, banque, finance, assurance</c:v>
                </c:pt>
                <c:pt idx="35">
                  <c:v>Neurosciences</c:v>
                </c:pt>
                <c:pt idx="36">
                  <c:v>Philosophie</c:v>
                </c:pt>
                <c:pt idx="37">
                  <c:v>Physique fondamentale et applications</c:v>
                </c:pt>
                <c:pt idx="38">
                  <c:v>Psychologie</c:v>
                </c:pt>
                <c:pt idx="39">
                  <c:v>Psychologie : psychopathologie clinique psychanalytique</c:v>
                </c:pt>
                <c:pt idx="40">
                  <c:v>Science politique</c:v>
                </c:pt>
                <c:pt idx="41">
                  <c:v>Sciences cognitives</c:v>
                </c:pt>
                <c:pt idx="42">
                  <c:v>Sciences de la terre et des planètes, environnement</c:v>
                </c:pt>
                <c:pt idx="43">
                  <c:v>Sciences du langage</c:v>
                </c:pt>
                <c:pt idx="44">
                  <c:v>Sciences du vivant</c:v>
                </c:pt>
                <c:pt idx="45">
                  <c:v>Sciences et génie des matériaux</c:v>
                </c:pt>
                <c:pt idx="46">
                  <c:v>Sciences sociales</c:v>
                </c:pt>
                <c:pt idx="47">
                  <c:v>Staps : activité physique adaptée et santé</c:v>
                </c:pt>
                <c:pt idx="48">
                  <c:v>Staps : entraînement et optimisation de la performance sportive</c:v>
                </c:pt>
                <c:pt idx="49">
                  <c:v>Staps : management du sport</c:v>
                </c:pt>
                <c:pt idx="50">
                  <c:v>Tourisme</c:v>
                </c:pt>
                <c:pt idx="51">
                  <c:v>Traduction et interprétation</c:v>
                </c:pt>
                <c:pt idx="52">
                  <c:v>Ville et environnements urbains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ParMention!$E$2:$E$58</c15:sqref>
                  </c15:fullRef>
                </c:ext>
              </c:extLst>
              <c:f>(ParMention!$E$2:$E$4,ParMention!$E$6:$E$35,ParMention!$E$39:$E$58)</c:f>
              <c:numCache>
                <c:formatCode>General</c:formatCode>
                <c:ptCount val="53"/>
                <c:pt idx="0">
                  <c:v>575</c:v>
                </c:pt>
                <c:pt idx="1">
                  <c:v>261</c:v>
                </c:pt>
                <c:pt idx="2">
                  <c:v>341</c:v>
                </c:pt>
                <c:pt idx="3">
                  <c:v>475</c:v>
                </c:pt>
                <c:pt idx="4">
                  <c:v>629</c:v>
                </c:pt>
                <c:pt idx="5">
                  <c:v>1582</c:v>
                </c:pt>
                <c:pt idx="6">
                  <c:v>2356</c:v>
                </c:pt>
                <c:pt idx="7">
                  <c:v>914</c:v>
                </c:pt>
                <c:pt idx="8">
                  <c:v>2730</c:v>
                </c:pt>
                <c:pt idx="9">
                  <c:v>785</c:v>
                </c:pt>
                <c:pt idx="10">
                  <c:v>426</c:v>
                </c:pt>
                <c:pt idx="11">
                  <c:v>832</c:v>
                </c:pt>
                <c:pt idx="12">
                  <c:v>832</c:v>
                </c:pt>
                <c:pt idx="13">
                  <c:v>178</c:v>
                </c:pt>
                <c:pt idx="14">
                  <c:v>702</c:v>
                </c:pt>
                <c:pt idx="15">
                  <c:v>920</c:v>
                </c:pt>
                <c:pt idx="16">
                  <c:v>2671</c:v>
                </c:pt>
                <c:pt idx="17">
                  <c:v>295</c:v>
                </c:pt>
                <c:pt idx="18">
                  <c:v>347</c:v>
                </c:pt>
                <c:pt idx="19">
                  <c:v>223</c:v>
                </c:pt>
                <c:pt idx="20">
                  <c:v>1325</c:v>
                </c:pt>
                <c:pt idx="21">
                  <c:v>2340</c:v>
                </c:pt>
                <c:pt idx="22">
                  <c:v>501</c:v>
                </c:pt>
                <c:pt idx="23">
                  <c:v>1107</c:v>
                </c:pt>
                <c:pt idx="24">
                  <c:v>208</c:v>
                </c:pt>
                <c:pt idx="25">
                  <c:v>112</c:v>
                </c:pt>
                <c:pt idx="26">
                  <c:v>466</c:v>
                </c:pt>
                <c:pt idx="27">
                  <c:v>595</c:v>
                </c:pt>
                <c:pt idx="28">
                  <c:v>887</c:v>
                </c:pt>
                <c:pt idx="29">
                  <c:v>327</c:v>
                </c:pt>
                <c:pt idx="30">
                  <c:v>1522</c:v>
                </c:pt>
                <c:pt idx="31">
                  <c:v>638</c:v>
                </c:pt>
                <c:pt idx="32">
                  <c:v>1143</c:v>
                </c:pt>
                <c:pt idx="33">
                  <c:v>167</c:v>
                </c:pt>
                <c:pt idx="34">
                  <c:v>2107</c:v>
                </c:pt>
                <c:pt idx="35">
                  <c:v>381</c:v>
                </c:pt>
                <c:pt idx="36">
                  <c:v>148</c:v>
                </c:pt>
                <c:pt idx="37">
                  <c:v>372</c:v>
                </c:pt>
                <c:pt idx="38">
                  <c:v>4689</c:v>
                </c:pt>
                <c:pt idx="39">
                  <c:v>517</c:v>
                </c:pt>
                <c:pt idx="40">
                  <c:v>935</c:v>
                </c:pt>
                <c:pt idx="41">
                  <c:v>147</c:v>
                </c:pt>
                <c:pt idx="42">
                  <c:v>317</c:v>
                </c:pt>
                <c:pt idx="43">
                  <c:v>58</c:v>
                </c:pt>
                <c:pt idx="44">
                  <c:v>702</c:v>
                </c:pt>
                <c:pt idx="45">
                  <c:v>324</c:v>
                </c:pt>
                <c:pt idx="46">
                  <c:v>417</c:v>
                </c:pt>
                <c:pt idx="47">
                  <c:v>359</c:v>
                </c:pt>
                <c:pt idx="48">
                  <c:v>812</c:v>
                </c:pt>
                <c:pt idx="49">
                  <c:v>535</c:v>
                </c:pt>
                <c:pt idx="50">
                  <c:v>566</c:v>
                </c:pt>
                <c:pt idx="51">
                  <c:v>421</c:v>
                </c:pt>
                <c:pt idx="52">
                  <c:v>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1-42BB-8AE3-42A6E5A1B46A}"/>
            </c:ext>
          </c:extLst>
        </c:ser>
        <c:ser>
          <c:idx val="3"/>
          <c:order val="3"/>
          <c:tx>
            <c:strRef>
              <c:f>ParMention!$F$1</c:f>
              <c:strCache>
                <c:ptCount val="1"/>
                <c:pt idx="0">
                  <c:v>NB DE CANDIDATURES CONFIRMEES 2026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ParMention!$A$2:$A$58</c15:sqref>
                  </c15:fullRef>
                </c:ext>
              </c:extLst>
              <c:f>(ParMention!$A$2:$A$4,ParMention!$A$6:$A$35,ParMention!$A$39:$A$58)</c:f>
              <c:strCache>
                <c:ptCount val="53"/>
                <c:pt idx="0">
                  <c:v>Administration et liquidation d'entreprises en difficulté</c:v>
                </c:pt>
                <c:pt idx="1">
                  <c:v>Arts</c:v>
                </c:pt>
                <c:pt idx="2">
                  <c:v>Chimie moléculaire</c:v>
                </c:pt>
                <c:pt idx="3">
                  <c:v>Comptabilité - contrôle - audit</c:v>
                </c:pt>
                <c:pt idx="4">
                  <c:v>Contrôle de gestion et audit organisationnel</c:v>
                </c:pt>
                <c:pt idx="5">
                  <c:v>Droit des affaires</c:v>
                </c:pt>
                <c:pt idx="6">
                  <c:v>Droit international et droit européen</c:v>
                </c:pt>
                <c:pt idx="7">
                  <c:v>Droit notarial</c:v>
                </c:pt>
                <c:pt idx="8">
                  <c:v>Droit privé</c:v>
                </c:pt>
                <c:pt idx="9">
                  <c:v>Droit public</c:v>
                </c:pt>
                <c:pt idx="10">
                  <c:v>Économie</c:v>
                </c:pt>
                <c:pt idx="11">
                  <c:v>Économie des organisations</c:v>
                </c:pt>
                <c:pt idx="12">
                  <c:v>Électronique, énergie électrique, automatique</c:v>
                </c:pt>
                <c:pt idx="13">
                  <c:v>Français langue étrangère</c:v>
                </c:pt>
                <c:pt idx="14">
                  <c:v>Gestion de l'environnement</c:v>
                </c:pt>
                <c:pt idx="15">
                  <c:v>Gestion de patrimoine</c:v>
                </c:pt>
                <c:pt idx="16">
                  <c:v>Gestion des ressources humaines</c:v>
                </c:pt>
                <c:pt idx="17">
                  <c:v>Histoire, civilisations, patrimoine</c:v>
                </c:pt>
                <c:pt idx="18">
                  <c:v>Humanités et industries créatives</c:v>
                </c:pt>
                <c:pt idx="19">
                  <c:v>Information et médiation scientifique et technique</c:v>
                </c:pt>
                <c:pt idx="20">
                  <c:v>Information, communication</c:v>
                </c:pt>
                <c:pt idx="21">
                  <c:v>Informatique</c:v>
                </c:pt>
                <c:pt idx="22">
                  <c:v>Ingénierie de la santé</c:v>
                </c:pt>
                <c:pt idx="23">
                  <c:v>Innovation, entreprise et société</c:v>
                </c:pt>
                <c:pt idx="24">
                  <c:v>Langues étrangères appliquées</c:v>
                </c:pt>
                <c:pt idx="25">
                  <c:v>Langues, littératures et civilisations étrangères et régionales</c:v>
                </c:pt>
                <c:pt idx="26">
                  <c:v>Lettres</c:v>
                </c:pt>
                <c:pt idx="27">
                  <c:v>Management</c:v>
                </c:pt>
                <c:pt idx="28">
                  <c:v>Management et commerce international</c:v>
                </c:pt>
                <c:pt idx="29">
                  <c:v>Management sectoriel</c:v>
                </c:pt>
                <c:pt idx="30">
                  <c:v>Marketing, vente</c:v>
                </c:pt>
                <c:pt idx="31">
                  <c:v>Mathématiques et applications</c:v>
                </c:pt>
                <c:pt idx="32">
                  <c:v>Méthodes informatiques appliquées à la gestion des entreprises - MIAGE</c:v>
                </c:pt>
                <c:pt idx="33">
                  <c:v>Métiers de l'enseignement, de l'éducation et de la formation (MEEF), pratiques et ingénierie de la formation (PIF)</c:v>
                </c:pt>
                <c:pt idx="34">
                  <c:v>Monnaie, banque, finance, assurance</c:v>
                </c:pt>
                <c:pt idx="35">
                  <c:v>Neurosciences</c:v>
                </c:pt>
                <c:pt idx="36">
                  <c:v>Philosophie</c:v>
                </c:pt>
                <c:pt idx="37">
                  <c:v>Physique fondamentale et applications</c:v>
                </c:pt>
                <c:pt idx="38">
                  <c:v>Psychologie</c:v>
                </c:pt>
                <c:pt idx="39">
                  <c:v>Psychologie : psychopathologie clinique psychanalytique</c:v>
                </c:pt>
                <c:pt idx="40">
                  <c:v>Science politique</c:v>
                </c:pt>
                <c:pt idx="41">
                  <c:v>Sciences cognitives</c:v>
                </c:pt>
                <c:pt idx="42">
                  <c:v>Sciences de la terre et des planètes, environnement</c:v>
                </c:pt>
                <c:pt idx="43">
                  <c:v>Sciences du langage</c:v>
                </c:pt>
                <c:pt idx="44">
                  <c:v>Sciences du vivant</c:v>
                </c:pt>
                <c:pt idx="45">
                  <c:v>Sciences et génie des matériaux</c:v>
                </c:pt>
                <c:pt idx="46">
                  <c:v>Sciences sociales</c:v>
                </c:pt>
                <c:pt idx="47">
                  <c:v>Staps : activité physique adaptée et santé</c:v>
                </c:pt>
                <c:pt idx="48">
                  <c:v>Staps : entraînement et optimisation de la performance sportive</c:v>
                </c:pt>
                <c:pt idx="49">
                  <c:v>Staps : management du sport</c:v>
                </c:pt>
                <c:pt idx="50">
                  <c:v>Tourisme</c:v>
                </c:pt>
                <c:pt idx="51">
                  <c:v>Traduction et interprétation</c:v>
                </c:pt>
                <c:pt idx="52">
                  <c:v>Ville et environnements urbains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ParMention!$F$2:$F$58</c15:sqref>
                  </c15:fullRef>
                </c:ext>
              </c:extLst>
              <c:f>(ParMention!$F$2:$F$4,ParMention!$F$6:$F$35,ParMention!$F$39:$F$58)</c:f>
              <c:numCache>
                <c:formatCode>General</c:formatCode>
                <c:ptCount val="53"/>
                <c:pt idx="0">
                  <c:v>548</c:v>
                </c:pt>
                <c:pt idx="1">
                  <c:v>253</c:v>
                </c:pt>
                <c:pt idx="2">
                  <c:v>390</c:v>
                </c:pt>
                <c:pt idx="3">
                  <c:v>747</c:v>
                </c:pt>
                <c:pt idx="4">
                  <c:v>783</c:v>
                </c:pt>
                <c:pt idx="5">
                  <c:v>1890</c:v>
                </c:pt>
                <c:pt idx="6">
                  <c:v>2757</c:v>
                </c:pt>
                <c:pt idx="7">
                  <c:v>804</c:v>
                </c:pt>
                <c:pt idx="8">
                  <c:v>1728</c:v>
                </c:pt>
                <c:pt idx="9">
                  <c:v>798</c:v>
                </c:pt>
                <c:pt idx="10">
                  <c:v>492</c:v>
                </c:pt>
                <c:pt idx="11">
                  <c:v>1311</c:v>
                </c:pt>
                <c:pt idx="12">
                  <c:v>990</c:v>
                </c:pt>
                <c:pt idx="13">
                  <c:v>272</c:v>
                </c:pt>
                <c:pt idx="14">
                  <c:v>716</c:v>
                </c:pt>
                <c:pt idx="15">
                  <c:v>1380</c:v>
                </c:pt>
                <c:pt idx="16">
                  <c:v>3635</c:v>
                </c:pt>
                <c:pt idx="17">
                  <c:v>428</c:v>
                </c:pt>
                <c:pt idx="18">
                  <c:v>573</c:v>
                </c:pt>
                <c:pt idx="19">
                  <c:v>243</c:v>
                </c:pt>
                <c:pt idx="20">
                  <c:v>1572</c:v>
                </c:pt>
                <c:pt idx="21">
                  <c:v>2279</c:v>
                </c:pt>
                <c:pt idx="22">
                  <c:v>893</c:v>
                </c:pt>
                <c:pt idx="23">
                  <c:v>1358</c:v>
                </c:pt>
                <c:pt idx="24">
                  <c:v>202</c:v>
                </c:pt>
                <c:pt idx="25">
                  <c:v>140</c:v>
                </c:pt>
                <c:pt idx="26">
                  <c:v>590</c:v>
                </c:pt>
                <c:pt idx="27">
                  <c:v>751</c:v>
                </c:pt>
                <c:pt idx="28">
                  <c:v>1364</c:v>
                </c:pt>
                <c:pt idx="29">
                  <c:v>432</c:v>
                </c:pt>
                <c:pt idx="30">
                  <c:v>2178</c:v>
                </c:pt>
                <c:pt idx="31">
                  <c:v>673</c:v>
                </c:pt>
                <c:pt idx="32">
                  <c:v>3090</c:v>
                </c:pt>
                <c:pt idx="33">
                  <c:v>427</c:v>
                </c:pt>
                <c:pt idx="34">
                  <c:v>2004</c:v>
                </c:pt>
                <c:pt idx="35">
                  <c:v>427</c:v>
                </c:pt>
                <c:pt idx="36">
                  <c:v>144</c:v>
                </c:pt>
                <c:pt idx="37">
                  <c:v>477</c:v>
                </c:pt>
                <c:pt idx="38">
                  <c:v>5149</c:v>
                </c:pt>
                <c:pt idx="39">
                  <c:v>529</c:v>
                </c:pt>
                <c:pt idx="40">
                  <c:v>1274</c:v>
                </c:pt>
                <c:pt idx="41">
                  <c:v>198</c:v>
                </c:pt>
                <c:pt idx="42">
                  <c:v>343</c:v>
                </c:pt>
                <c:pt idx="43">
                  <c:v>148</c:v>
                </c:pt>
                <c:pt idx="44">
                  <c:v>671</c:v>
                </c:pt>
                <c:pt idx="45">
                  <c:v>372</c:v>
                </c:pt>
                <c:pt idx="46">
                  <c:v>289</c:v>
                </c:pt>
                <c:pt idx="47">
                  <c:v>378</c:v>
                </c:pt>
                <c:pt idx="48">
                  <c:v>872</c:v>
                </c:pt>
                <c:pt idx="49">
                  <c:v>828</c:v>
                </c:pt>
                <c:pt idx="50">
                  <c:v>433</c:v>
                </c:pt>
                <c:pt idx="51">
                  <c:v>274</c:v>
                </c:pt>
                <c:pt idx="52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4-4461-B62B-AF58B4B73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93318408"/>
        <c:axId val="1093319064"/>
      </c:barChart>
      <c:catAx>
        <c:axId val="109331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3319064"/>
        <c:crosses val="autoZero"/>
        <c:auto val="1"/>
        <c:lblAlgn val="ctr"/>
        <c:lblOffset val="100"/>
        <c:noMultiLvlLbl val="0"/>
      </c:catAx>
      <c:valAx>
        <c:axId val="109331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331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ParMention!$G$1</c:f>
              <c:strCache>
                <c:ptCount val="1"/>
                <c:pt idx="0">
                  <c:v>% / CAPACITE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CB-427B-973D-2EE5D326A422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CB-427B-973D-2EE5D326A422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CB-427B-973D-2EE5D326A422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CB-427B-973D-2EE5D326A422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ECB-427B-973D-2EE5D326A422}"/>
              </c:ext>
            </c:extLst>
          </c:dPt>
          <c:dPt>
            <c:idx val="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CB-427B-973D-2EE5D326A422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ECB-427B-973D-2EE5D326A422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ECB-427B-973D-2EE5D326A422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ECB-427B-973D-2EE5D326A422}"/>
              </c:ext>
            </c:extLst>
          </c:dPt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CB-427B-973D-2EE5D326A422}"/>
              </c:ext>
            </c:extLst>
          </c:dPt>
          <c:dPt>
            <c:idx val="1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ECB-427B-973D-2EE5D326A422}"/>
              </c:ext>
            </c:extLst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CB-427B-973D-2EE5D326A422}"/>
              </c:ext>
            </c:extLst>
          </c:dPt>
          <c:dPt>
            <c:idx val="1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ECB-427B-973D-2EE5D326A422}"/>
              </c:ext>
            </c:extLst>
          </c:dPt>
          <c:dPt>
            <c:idx val="1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ECB-427B-973D-2EE5D326A422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ECB-427B-973D-2EE5D326A422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ECB-427B-973D-2EE5D326A422}"/>
              </c:ext>
            </c:extLst>
          </c:dPt>
          <c:dPt>
            <c:idx val="2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069-436B-9B27-75EA3645C908}"/>
              </c:ext>
            </c:extLst>
          </c:dPt>
          <c:dPt>
            <c:idx val="2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ECB-427B-973D-2EE5D326A422}"/>
              </c:ext>
            </c:extLst>
          </c:dPt>
          <c:dPt>
            <c:idx val="2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ECB-427B-973D-2EE5D326A422}"/>
              </c:ext>
            </c:extLst>
          </c:dPt>
          <c:dPt>
            <c:idx val="3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9ECB-427B-973D-2EE5D326A422}"/>
              </c:ext>
            </c:extLst>
          </c:dPt>
          <c:dPt>
            <c:idx val="3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ECB-427B-973D-2EE5D326A422}"/>
              </c:ext>
            </c:extLst>
          </c:dPt>
          <c:dPt>
            <c:idx val="3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9ECB-427B-973D-2EE5D326A422}"/>
              </c:ext>
            </c:extLst>
          </c:dPt>
          <c:dPt>
            <c:idx val="3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9ECB-427B-973D-2EE5D326A422}"/>
              </c:ext>
            </c:extLst>
          </c:dPt>
          <c:dPt>
            <c:idx val="3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9ECB-427B-973D-2EE5D326A422}"/>
              </c:ext>
            </c:extLst>
          </c:dPt>
          <c:dPt>
            <c:idx val="3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2069-436B-9B27-75EA3645C908}"/>
              </c:ext>
            </c:extLst>
          </c:dPt>
          <c:dPt>
            <c:idx val="4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ECB-427B-973D-2EE5D326A422}"/>
              </c:ext>
            </c:extLst>
          </c:dPt>
          <c:dPt>
            <c:idx val="4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ECB-427B-973D-2EE5D326A422}"/>
              </c:ext>
            </c:extLst>
          </c:dPt>
          <c:dPt>
            <c:idx val="4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2069-436B-9B27-75EA3645C908}"/>
              </c:ext>
            </c:extLst>
          </c:dPt>
          <c:dPt>
            <c:idx val="4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2069-436B-9B27-75EA3645C908}"/>
              </c:ext>
            </c:extLst>
          </c:dPt>
          <c:dPt>
            <c:idx val="4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2069-436B-9B27-75EA3645C908}"/>
              </c:ext>
            </c:extLst>
          </c:dPt>
          <c:dPt>
            <c:idx val="49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2069-436B-9B27-75EA3645C908}"/>
              </c:ext>
            </c:extLst>
          </c:dPt>
          <c:dPt>
            <c:idx val="5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2069-436B-9B27-75EA3645C908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ParMention!$A$2:$A$58</c15:sqref>
                  </c15:fullRef>
                </c:ext>
              </c:extLst>
              <c:f>(ParMention!$A$2:$A$4,ParMention!$A$6:$A$35,ParMention!$A$39:$A$58)</c:f>
              <c:strCache>
                <c:ptCount val="53"/>
                <c:pt idx="0">
                  <c:v>Administration et liquidation d'entreprises en difficulté</c:v>
                </c:pt>
                <c:pt idx="1">
                  <c:v>Arts</c:v>
                </c:pt>
                <c:pt idx="2">
                  <c:v>Chimie moléculaire</c:v>
                </c:pt>
                <c:pt idx="3">
                  <c:v>Comptabilité - contrôle - audit</c:v>
                </c:pt>
                <c:pt idx="4">
                  <c:v>Contrôle de gestion et audit organisationnel</c:v>
                </c:pt>
                <c:pt idx="5">
                  <c:v>Droit des affaires</c:v>
                </c:pt>
                <c:pt idx="6">
                  <c:v>Droit international et droit européen</c:v>
                </c:pt>
                <c:pt idx="7">
                  <c:v>Droit notarial</c:v>
                </c:pt>
                <c:pt idx="8">
                  <c:v>Droit privé</c:v>
                </c:pt>
                <c:pt idx="9">
                  <c:v>Droit public</c:v>
                </c:pt>
                <c:pt idx="10">
                  <c:v>Économie</c:v>
                </c:pt>
                <c:pt idx="11">
                  <c:v>Économie des organisations</c:v>
                </c:pt>
                <c:pt idx="12">
                  <c:v>Électronique, énergie électrique, automatique</c:v>
                </c:pt>
                <c:pt idx="13">
                  <c:v>Français langue étrangère</c:v>
                </c:pt>
                <c:pt idx="14">
                  <c:v>Gestion de l'environnement</c:v>
                </c:pt>
                <c:pt idx="15">
                  <c:v>Gestion de patrimoine</c:v>
                </c:pt>
                <c:pt idx="16">
                  <c:v>Gestion des ressources humaines</c:v>
                </c:pt>
                <c:pt idx="17">
                  <c:v>Histoire, civilisations, patrimoine</c:v>
                </c:pt>
                <c:pt idx="18">
                  <c:v>Humanités et industries créatives</c:v>
                </c:pt>
                <c:pt idx="19">
                  <c:v>Information et médiation scientifique et technique</c:v>
                </c:pt>
                <c:pt idx="20">
                  <c:v>Information, communication</c:v>
                </c:pt>
                <c:pt idx="21">
                  <c:v>Informatique</c:v>
                </c:pt>
                <c:pt idx="22">
                  <c:v>Ingénierie de la santé</c:v>
                </c:pt>
                <c:pt idx="23">
                  <c:v>Innovation, entreprise et société</c:v>
                </c:pt>
                <c:pt idx="24">
                  <c:v>Langues étrangères appliquées</c:v>
                </c:pt>
                <c:pt idx="25">
                  <c:v>Langues, littératures et civilisations étrangères et régionales</c:v>
                </c:pt>
                <c:pt idx="26">
                  <c:v>Lettres</c:v>
                </c:pt>
                <c:pt idx="27">
                  <c:v>Management</c:v>
                </c:pt>
                <c:pt idx="28">
                  <c:v>Management et commerce international</c:v>
                </c:pt>
                <c:pt idx="29">
                  <c:v>Management sectoriel</c:v>
                </c:pt>
                <c:pt idx="30">
                  <c:v>Marketing, vente</c:v>
                </c:pt>
                <c:pt idx="31">
                  <c:v>Mathématiques et applications</c:v>
                </c:pt>
                <c:pt idx="32">
                  <c:v>Méthodes informatiques appliquées à la gestion des entreprises - MIAGE</c:v>
                </c:pt>
                <c:pt idx="33">
                  <c:v>Métiers de l'enseignement, de l'éducation et de la formation (MEEF), pratiques et ingénierie de la formation (PIF)</c:v>
                </c:pt>
                <c:pt idx="34">
                  <c:v>Monnaie, banque, finance, assurance</c:v>
                </c:pt>
                <c:pt idx="35">
                  <c:v>Neurosciences</c:v>
                </c:pt>
                <c:pt idx="36">
                  <c:v>Philosophie</c:v>
                </c:pt>
                <c:pt idx="37">
                  <c:v>Physique fondamentale et applications</c:v>
                </c:pt>
                <c:pt idx="38">
                  <c:v>Psychologie</c:v>
                </c:pt>
                <c:pt idx="39">
                  <c:v>Psychologie : psychopathologie clinique psychanalytique</c:v>
                </c:pt>
                <c:pt idx="40">
                  <c:v>Science politique</c:v>
                </c:pt>
                <c:pt idx="41">
                  <c:v>Sciences cognitives</c:v>
                </c:pt>
                <c:pt idx="42">
                  <c:v>Sciences de la terre et des planètes, environnement</c:v>
                </c:pt>
                <c:pt idx="43">
                  <c:v>Sciences du langage</c:v>
                </c:pt>
                <c:pt idx="44">
                  <c:v>Sciences du vivant</c:v>
                </c:pt>
                <c:pt idx="45">
                  <c:v>Sciences et génie des matériaux</c:v>
                </c:pt>
                <c:pt idx="46">
                  <c:v>Sciences sociales</c:v>
                </c:pt>
                <c:pt idx="47">
                  <c:v>Staps : activité physique adaptée et santé</c:v>
                </c:pt>
                <c:pt idx="48">
                  <c:v>Staps : entraînement et optimisation de la performance sportive</c:v>
                </c:pt>
                <c:pt idx="49">
                  <c:v>Staps : management du sport</c:v>
                </c:pt>
                <c:pt idx="50">
                  <c:v>Tourisme</c:v>
                </c:pt>
                <c:pt idx="51">
                  <c:v>Traduction et interprétation</c:v>
                </c:pt>
                <c:pt idx="52">
                  <c:v>Ville et environnements urbains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ParMention!$G$2:$G$58</c15:sqref>
                  </c15:fullRef>
                </c:ext>
              </c:extLst>
              <c:f>(ParMention!$G$2:$G$4,ParMention!$G$6:$G$35,ParMention!$G$39:$G$58)</c:f>
              <c:numCache>
                <c:formatCode>0%</c:formatCode>
                <c:ptCount val="53"/>
                <c:pt idx="0">
                  <c:v>11.5</c:v>
                </c:pt>
                <c:pt idx="1">
                  <c:v>2.61</c:v>
                </c:pt>
                <c:pt idx="2">
                  <c:v>13.64</c:v>
                </c:pt>
                <c:pt idx="3">
                  <c:v>21.59090909090909</c:v>
                </c:pt>
                <c:pt idx="4">
                  <c:v>27.347826086956523</c:v>
                </c:pt>
                <c:pt idx="5">
                  <c:v>15.82</c:v>
                </c:pt>
                <c:pt idx="6">
                  <c:v>22.226415094339622</c:v>
                </c:pt>
                <c:pt idx="7">
                  <c:v>39.739130434782609</c:v>
                </c:pt>
                <c:pt idx="8">
                  <c:v>19.5</c:v>
                </c:pt>
                <c:pt idx="9">
                  <c:v>10.753424657534246</c:v>
                </c:pt>
                <c:pt idx="10">
                  <c:v>21.3</c:v>
                </c:pt>
                <c:pt idx="11">
                  <c:v>26</c:v>
                </c:pt>
                <c:pt idx="12">
                  <c:v>29.714285714285715</c:v>
                </c:pt>
                <c:pt idx="13">
                  <c:v>5.9333333333333336</c:v>
                </c:pt>
                <c:pt idx="14">
                  <c:v>14.04</c:v>
                </c:pt>
                <c:pt idx="15">
                  <c:v>20</c:v>
                </c:pt>
                <c:pt idx="16">
                  <c:v>39.279411764705884</c:v>
                </c:pt>
                <c:pt idx="17">
                  <c:v>6.5555555555555554</c:v>
                </c:pt>
                <c:pt idx="18">
                  <c:v>6.94</c:v>
                </c:pt>
                <c:pt idx="19">
                  <c:v>6.96875</c:v>
                </c:pt>
                <c:pt idx="20">
                  <c:v>15.229885057471265</c:v>
                </c:pt>
                <c:pt idx="21">
                  <c:v>31.621621621621621</c:v>
                </c:pt>
                <c:pt idx="22">
                  <c:v>7.9523809523809526</c:v>
                </c:pt>
                <c:pt idx="23">
                  <c:v>14.76</c:v>
                </c:pt>
                <c:pt idx="24">
                  <c:v>4.6222222222222218</c:v>
                </c:pt>
                <c:pt idx="25">
                  <c:v>2.2400000000000002</c:v>
                </c:pt>
                <c:pt idx="26">
                  <c:v>6.6571428571428575</c:v>
                </c:pt>
                <c:pt idx="27">
                  <c:v>12.934782608695652</c:v>
                </c:pt>
                <c:pt idx="28">
                  <c:v>29.566666666666666</c:v>
                </c:pt>
                <c:pt idx="29">
                  <c:v>5.5423728813559325</c:v>
                </c:pt>
                <c:pt idx="30">
                  <c:v>22.71641791044776</c:v>
                </c:pt>
                <c:pt idx="31">
                  <c:v>8.2857142857142865</c:v>
                </c:pt>
                <c:pt idx="32">
                  <c:v>15.875</c:v>
                </c:pt>
                <c:pt idx="33">
                  <c:v>4.1749999999999998</c:v>
                </c:pt>
                <c:pt idx="34">
                  <c:v>52.674999999999997</c:v>
                </c:pt>
                <c:pt idx="35">
                  <c:v>34.636363636363633</c:v>
                </c:pt>
                <c:pt idx="36">
                  <c:v>4.2285714285714286</c:v>
                </c:pt>
                <c:pt idx="37">
                  <c:v>8.454545454545455</c:v>
                </c:pt>
                <c:pt idx="38">
                  <c:v>42.627272727272725</c:v>
                </c:pt>
                <c:pt idx="39">
                  <c:v>34.466666666666669</c:v>
                </c:pt>
                <c:pt idx="40">
                  <c:v>26.714285714285715</c:v>
                </c:pt>
                <c:pt idx="41">
                  <c:v>16.333333333333332</c:v>
                </c:pt>
                <c:pt idx="42">
                  <c:v>6.8913043478260869</c:v>
                </c:pt>
                <c:pt idx="43">
                  <c:v>3.8666666666666667</c:v>
                </c:pt>
                <c:pt idx="44">
                  <c:v>16.714285714285715</c:v>
                </c:pt>
                <c:pt idx="45">
                  <c:v>10.8</c:v>
                </c:pt>
                <c:pt idx="46">
                  <c:v>8.5102040816326525</c:v>
                </c:pt>
                <c:pt idx="47">
                  <c:v>17.95</c:v>
                </c:pt>
                <c:pt idx="48">
                  <c:v>32.479999999999997</c:v>
                </c:pt>
                <c:pt idx="49">
                  <c:v>29.722222222222221</c:v>
                </c:pt>
                <c:pt idx="50">
                  <c:v>16.171428571428571</c:v>
                </c:pt>
                <c:pt idx="51">
                  <c:v>28.066666666666666</c:v>
                </c:pt>
                <c:pt idx="52">
                  <c:v>10.735294117647058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ParMention!$G$36</c15:sqref>
                  <c15:spPr xmlns:c15="http://schemas.microsoft.com/office/drawing/2012/chart">
                    <a:solidFill>
                      <a:srgbClr val="FF0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ParMention!$G$37</c15:sqref>
                  <c15:spPr xmlns:c15="http://schemas.microsoft.com/office/drawing/2012/chart">
                    <a:solidFill>
                      <a:srgbClr val="FF0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ParMention!$G$38</c15:sqref>
                  <c15:spPr xmlns:c15="http://schemas.microsoft.com/office/drawing/2012/chart">
                    <a:solidFill>
                      <a:srgbClr val="FF0000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ECB-427B-973D-2EE5D326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93318408"/>
        <c:axId val="1093319064"/>
      </c:barChart>
      <c:catAx>
        <c:axId val="109331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3319064"/>
        <c:crosses val="autoZero"/>
        <c:auto val="1"/>
        <c:lblAlgn val="ctr"/>
        <c:lblOffset val="100"/>
        <c:noMultiLvlLbl val="0"/>
      </c:catAx>
      <c:valAx>
        <c:axId val="10933190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933184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ParMention!$B$1</c:f>
              <c:strCache>
                <c:ptCount val="1"/>
                <c:pt idx="0">
                  <c:v>NB DE CANDIDATURES RECUES 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ParMention!$B$59</c:f>
              <c:numCache>
                <c:formatCode>General</c:formatCode>
                <c:ptCount val="1"/>
                <c:pt idx="0">
                  <c:v>25887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2C-4B26-A94B-D0A8949547CF}"/>
            </c:ext>
          </c:extLst>
        </c:ser>
        <c:ser>
          <c:idx val="1"/>
          <c:order val="1"/>
          <c:tx>
            <c:strRef>
              <c:f>ParMention!$C$1</c:f>
              <c:strCache>
                <c:ptCount val="1"/>
                <c:pt idx="0">
                  <c:v>NB DE CANDIDATURES CONFIRMEES 2023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ParMention!$C$59</c:f>
              <c:numCache>
                <c:formatCode>General</c:formatCode>
                <c:ptCount val="1"/>
                <c:pt idx="0">
                  <c:v>42974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2C-4B26-A94B-D0A8949547CF}"/>
            </c:ext>
          </c:extLst>
        </c:ser>
        <c:ser>
          <c:idx val="2"/>
          <c:order val="2"/>
          <c:tx>
            <c:strRef>
              <c:f>ParMention!$D$1</c:f>
              <c:strCache>
                <c:ptCount val="1"/>
                <c:pt idx="0">
                  <c:v>NB DE CANDIDATURES CONFIRMEES 2024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ParMention!$D$59</c:f>
              <c:numCache>
                <c:formatCode>General</c:formatCode>
                <c:ptCount val="1"/>
                <c:pt idx="0">
                  <c:v>46557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2C-4B26-A94B-D0A8949547CF}"/>
            </c:ext>
          </c:extLst>
        </c:ser>
        <c:ser>
          <c:idx val="3"/>
          <c:order val="3"/>
          <c:tx>
            <c:strRef>
              <c:f>ParMention!$E$1</c:f>
              <c:strCache>
                <c:ptCount val="1"/>
                <c:pt idx="0">
                  <c:v>NB DE CANDIDATURES CONFIRMEES 2025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ParMention!$E$59</c:f>
              <c:numCache>
                <c:formatCode>General</c:formatCode>
                <c:ptCount val="1"/>
                <c:pt idx="0">
                  <c:v>52116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A8-4F8F-8E07-DE957E63A5E1}"/>
            </c:ext>
          </c:extLst>
        </c:ser>
        <c:ser>
          <c:idx val="4"/>
          <c:order val="4"/>
          <c:tx>
            <c:strRef>
              <c:f>ParMention!$F$1</c:f>
              <c:strCache>
                <c:ptCount val="1"/>
                <c:pt idx="0">
                  <c:v>NB DE CANDIDATURES CONFIRMEES 2026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ParMention!$F$59</c:f>
              <c:numCache>
                <c:formatCode>General</c:formatCode>
                <c:ptCount val="1"/>
                <c:pt idx="0">
                  <c:v>51761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4-4BC3-A59C-756ADE413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98051592"/>
        <c:axId val="698051264"/>
      </c:barChart>
      <c:catAx>
        <c:axId val="698051592"/>
        <c:scaling>
          <c:orientation val="minMax"/>
        </c:scaling>
        <c:delete val="1"/>
        <c:axPos val="b"/>
        <c:majorTickMark val="none"/>
        <c:minorTickMark val="none"/>
        <c:tickLblPos val="nextTo"/>
        <c:crossAx val="698051264"/>
        <c:crosses val="autoZero"/>
        <c:auto val="1"/>
        <c:lblAlgn val="ctr"/>
        <c:lblOffset val="100"/>
        <c:noMultiLvlLbl val="0"/>
      </c:catAx>
      <c:valAx>
        <c:axId val="69805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8051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752475</xdr:colOff>
      <xdr:row>0</xdr:row>
      <xdr:rowOff>32385</xdr:rowOff>
    </xdr:from>
    <xdr:to>
      <xdr:col>23</xdr:col>
      <xdr:colOff>628650</xdr:colOff>
      <xdr:row>34</xdr:row>
      <xdr:rowOff>165735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9209923-2D9E-4E7E-B895-01BDCA67C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647700</xdr:colOff>
      <xdr:row>35</xdr:row>
      <xdr:rowOff>72390</xdr:rowOff>
    </xdr:from>
    <xdr:to>
      <xdr:col>23</xdr:col>
      <xdr:colOff>493395</xdr:colOff>
      <xdr:row>73</xdr:row>
      <xdr:rowOff>53340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946B540A-800F-4249-A7E5-C092B2923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128587</xdr:colOff>
      <xdr:row>0</xdr:row>
      <xdr:rowOff>185737</xdr:rowOff>
    </xdr:from>
    <xdr:to>
      <xdr:col>9</xdr:col>
      <xdr:colOff>314325</xdr:colOff>
      <xdr:row>19</xdr:row>
      <xdr:rowOff>85725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F82E63C-D4D9-45D0-9B57-09CC3A3D2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ce-my.sharepoint.com/personal/pascal_cremoux_unice_fr/Documents/Sauvegarde%20PC%202022-10/Mes%20Docs/SELECTION/S&#233;lection%20M1/2023-2024/Candidatures/Formations-candidatables-UCA-202304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ions-candidatables"/>
    </sheetNames>
    <sheetDataSet>
      <sheetData sheetId="0">
        <row r="2">
          <cell r="B2" t="str">
            <v>Administration et liquidation d'entreprises en difficulté</v>
          </cell>
          <cell r="C2" t="str">
            <v/>
          </cell>
        </row>
        <row r="3">
          <cell r="B3" t="str">
            <v>Arts</v>
          </cell>
          <cell r="C3" t="str">
            <v>À la carte</v>
          </cell>
        </row>
        <row r="5">
          <cell r="H5">
            <v>20</v>
          </cell>
        </row>
        <row r="6">
          <cell r="H6">
            <v>35</v>
          </cell>
        </row>
        <row r="7">
          <cell r="H7">
            <v>30</v>
          </cell>
        </row>
        <row r="8">
          <cell r="B8" t="str">
            <v>Chimie moléculaire</v>
          </cell>
          <cell r="C8" t="str">
            <v/>
          </cell>
          <cell r="H8">
            <v>25</v>
          </cell>
        </row>
        <row r="9">
          <cell r="B9" t="str">
            <v>Civilisations, cultures et sociétés</v>
          </cell>
          <cell r="C9" t="str">
            <v>Métiers du patrimoine, Histoire de l’Art, Archéologie</v>
          </cell>
        </row>
        <row r="10">
          <cell r="C10" t="str">
            <v>Philosophie et histoire des idées</v>
          </cell>
        </row>
        <row r="11">
          <cell r="C11" t="str">
            <v xml:space="preserve">Sciences Historiques </v>
          </cell>
        </row>
        <row r="12">
          <cell r="B12" t="str">
            <v>Comptabilité - contrôle - audit</v>
          </cell>
          <cell r="C12" t="str">
            <v/>
          </cell>
        </row>
        <row r="13">
          <cell r="B13" t="str">
            <v>Contrôle de gestion et audit organisationnel</v>
          </cell>
          <cell r="C13" t="str">
            <v/>
          </cell>
        </row>
        <row r="14">
          <cell r="B14" t="str">
            <v>Droit des affaires</v>
          </cell>
          <cell r="C14" t="str">
            <v/>
          </cell>
          <cell r="H14">
            <v>100</v>
          </cell>
        </row>
        <row r="15">
          <cell r="B15" t="str">
            <v>Droit international et droit européen</v>
          </cell>
          <cell r="C15" t="str">
            <v>Droit de la mer et des activités maritimes</v>
          </cell>
        </row>
        <row r="16">
          <cell r="C16" t="str">
            <v>Droit économique de l'Union Européenne</v>
          </cell>
        </row>
        <row r="17">
          <cell r="C17" t="str">
            <v>Droit et pratique du commerce international</v>
          </cell>
        </row>
        <row r="18">
          <cell r="C18" t="str">
            <v>Gouvernance et financement du développement</v>
          </cell>
        </row>
        <row r="19">
          <cell r="C19" t="str">
            <v xml:space="preserve">Migration studies </v>
          </cell>
        </row>
        <row r="20">
          <cell r="C20" t="str">
            <v>Sécurité internationale, défense, intelligence économique</v>
          </cell>
        </row>
        <row r="21">
          <cell r="B21" t="str">
            <v>Droit notarial</v>
          </cell>
          <cell r="C21" t="str">
            <v/>
          </cell>
          <cell r="H21">
            <v>23</v>
          </cell>
        </row>
        <row r="22">
          <cell r="B22" t="str">
            <v>Droit privé</v>
          </cell>
          <cell r="C22" t="str">
            <v/>
          </cell>
        </row>
        <row r="23">
          <cell r="B23" t="str">
            <v>Droit public</v>
          </cell>
          <cell r="C23" t="str">
            <v xml:space="preserve">Droit et procédures fiscales de l'entreprise </v>
          </cell>
          <cell r="H23">
            <v>23</v>
          </cell>
        </row>
        <row r="24">
          <cell r="C24" t="str">
            <v>Droit public</v>
          </cell>
        </row>
        <row r="25">
          <cell r="B25" t="str">
            <v>Économie</v>
          </cell>
          <cell r="H25">
            <v>20</v>
          </cell>
        </row>
        <row r="26">
          <cell r="B26" t="str">
            <v>Économie des organisations</v>
          </cell>
        </row>
        <row r="27">
          <cell r="C27" t="str">
            <v>Economie et Management des Entreprises et des Organisations (EMEO)</v>
          </cell>
        </row>
        <row r="29">
          <cell r="B29" t="str">
            <v>Électronique, énergie électrique, automatique</v>
          </cell>
        </row>
        <row r="31">
          <cell r="B31" t="str">
            <v>Français langue étrangère</v>
          </cell>
          <cell r="C31" t="str">
            <v/>
          </cell>
        </row>
        <row r="32">
          <cell r="C32" t="str">
            <v>Didactique du Français langue étrangère et langue seconde</v>
          </cell>
          <cell r="H32">
            <v>30</v>
          </cell>
        </row>
        <row r="33">
          <cell r="B33" t="str">
            <v>Gestion de l'environnement</v>
          </cell>
          <cell r="C33" t="str">
            <v>AIR (pollution Atmosphérique, changement climatique, Impacts sanitaires, énergies Renouvelables)</v>
          </cell>
        </row>
        <row r="34">
          <cell r="C34" t="str">
            <v>COMEDD : Communication écocitoyenne, patrimoines et développement durable</v>
          </cell>
        </row>
        <row r="36">
          <cell r="C36" t="str">
            <v>Géoprospective, Aménagement et Durabilité des territoires (GEOPRAD)</v>
          </cell>
        </row>
        <row r="37">
          <cell r="C37" t="str">
            <v>Gestion de l’Environnement et du Développement Durable (GEDD)</v>
          </cell>
        </row>
        <row r="40">
          <cell r="B40" t="str">
            <v>Gestion de patrimoine</v>
          </cell>
        </row>
        <row r="44">
          <cell r="B44" t="str">
            <v>Gestion des ressources humaines</v>
          </cell>
        </row>
        <row r="46">
          <cell r="C46" t="str">
            <v>Economie et Management des Ressources Humaines (EMRH)</v>
          </cell>
        </row>
        <row r="47">
          <cell r="C47" t="str">
            <v>Economie et Management des Ressources Humaines (EMRH)</v>
          </cell>
        </row>
        <row r="48">
          <cell r="C48" t="str">
            <v>Economie et Management des Ressources Humaines (EMRH) - Par apprentissage</v>
          </cell>
        </row>
        <row r="49">
          <cell r="B49" t="str">
            <v>Humanités et industries créatives</v>
          </cell>
        </row>
        <row r="50">
          <cell r="C50" t="str">
            <v>Management, Jeu Vidéo, Image et Créativité (MAJIC)</v>
          </cell>
        </row>
        <row r="51">
          <cell r="B51" t="str">
            <v>Information, communication</v>
          </cell>
          <cell r="C51" t="str">
            <v>DISTIC : DIgital STudies, Information et Communication</v>
          </cell>
        </row>
        <row r="52">
          <cell r="H52">
            <v>20</v>
          </cell>
        </row>
        <row r="53">
          <cell r="C53" t="str">
            <v>ICCD : Innovation Création dans la  Communication Digitale</v>
          </cell>
        </row>
        <row r="54">
          <cell r="C54" t="str">
            <v xml:space="preserve">ICONES : Ingénierie de la Communication Organisationnelle, Numérique ET Stratégique </v>
          </cell>
          <cell r="H54">
            <v>22</v>
          </cell>
        </row>
        <row r="55">
          <cell r="B55" t="str">
            <v>Informatique</v>
          </cell>
          <cell r="C55" t="str">
            <v>EIT Digital</v>
          </cell>
        </row>
        <row r="59">
          <cell r="C59" t="str">
            <v>Intelligence Artificielle</v>
          </cell>
        </row>
        <row r="61">
          <cell r="C61" t="str">
            <v>Génie biomédical</v>
          </cell>
          <cell r="H61">
            <v>18</v>
          </cell>
        </row>
        <row r="62">
          <cell r="C62" t="str">
            <v>Ingénierie pour le Vieillissement et l’Autonomie - IVA</v>
          </cell>
        </row>
        <row r="63">
          <cell r="C63" t="str">
            <v>Organisations et Evaluations en Soins Primaires - OrESP</v>
          </cell>
        </row>
        <row r="64">
          <cell r="C64" t="str">
            <v>Qualité et Gestion des Risques en Santé - QGRS</v>
          </cell>
        </row>
        <row r="65">
          <cell r="C65" t="str">
            <v>Recherche Clinique Interventionnelle - RECLINT</v>
          </cell>
        </row>
        <row r="66">
          <cell r="C66" t="str">
            <v>Santé Publique - SPUB</v>
          </cell>
        </row>
        <row r="67">
          <cell r="B67" t="str">
            <v>Innovation, entreprise et société</v>
          </cell>
          <cell r="C67" t="str">
            <v>Comportements et décisions économiques à l’ère numérique (CODEEN)</v>
          </cell>
        </row>
        <row r="68">
          <cell r="C68" t="str">
            <v>Développement industriel</v>
          </cell>
        </row>
        <row r="71">
          <cell r="C71" t="str">
            <v>Innovation et Management de la Transition des Territoires (IMTT)</v>
          </cell>
        </row>
        <row r="72">
          <cell r="C72" t="str">
            <v>Stratégie digitale</v>
          </cell>
        </row>
        <row r="74">
          <cell r="B74" t="str">
            <v>Langues étrangères appliquées</v>
          </cell>
        </row>
        <row r="75">
          <cell r="C75" t="str">
            <v>Traduction et Rédaction d'Entreprise (TRE)</v>
          </cell>
        </row>
        <row r="76">
          <cell r="B76" t="str">
            <v>Langues, littératures et civilisations étrangères et régionales</v>
          </cell>
          <cell r="C76" t="str">
            <v xml:space="preserve">Etudes du monde anglophones </v>
          </cell>
        </row>
        <row r="77">
          <cell r="C77" t="str">
            <v xml:space="preserve">Etudes hispaniques et hispano-américaines </v>
          </cell>
        </row>
        <row r="78">
          <cell r="C78" t="str">
            <v xml:space="preserve">Langue et culture italiennes </v>
          </cell>
        </row>
        <row r="79">
          <cell r="B79" t="str">
            <v>Lettres</v>
          </cell>
          <cell r="C79" t="str">
            <v>À la carte</v>
          </cell>
        </row>
        <row r="81">
          <cell r="C81" t="str">
            <v>Linguistique, traitements informatiques du texte et processus cognitifs</v>
          </cell>
        </row>
        <row r="82">
          <cell r="C82" t="str">
            <v>Mondes du document : supports, contenus, médiations</v>
          </cell>
        </row>
        <row r="83">
          <cell r="B83" t="str">
            <v>Management</v>
          </cell>
          <cell r="C83" t="str">
            <v>Management de la communication d'entreprise</v>
          </cell>
        </row>
        <row r="84">
          <cell r="C84" t="str">
            <v>Management de la communication d'entreprise</v>
          </cell>
        </row>
        <row r="85">
          <cell r="C85" t="str">
            <v>Management de l'art et de la culture</v>
          </cell>
        </row>
        <row r="88">
          <cell r="C88" t="str">
            <v>Management de l'hôtellerie internationale</v>
          </cell>
        </row>
        <row r="89">
          <cell r="C89" t="str">
            <v>Management public</v>
          </cell>
        </row>
        <row r="93">
          <cell r="C93" t="str">
            <v>Stratégies et Management International</v>
          </cell>
        </row>
        <row r="94">
          <cell r="C94" t="str">
            <v>Stratégies et Management International</v>
          </cell>
        </row>
        <row r="95">
          <cell r="B95" t="str">
            <v>Marketing, vente</v>
          </cell>
          <cell r="C95" t="str">
            <v xml:space="preserve">Ingénierie Commerciale </v>
          </cell>
        </row>
        <row r="96">
          <cell r="C96" t="str">
            <v xml:space="preserve">Ingénierie Commerciale </v>
          </cell>
        </row>
        <row r="97">
          <cell r="C97" t="str">
            <v xml:space="preserve">Marketing Digital </v>
          </cell>
        </row>
        <row r="99">
          <cell r="C99" t="str">
            <v>Marketing, Entrepreneuriat et Évènementiel Sportif</v>
          </cell>
        </row>
        <row r="100">
          <cell r="C100" t="str">
            <v>Marketing, Entrepreneuriat et Évènementiel Sportif</v>
          </cell>
        </row>
        <row r="101">
          <cell r="C101" t="str">
            <v>Ingénierie Mathématique (IM)</v>
          </cell>
        </row>
        <row r="103">
          <cell r="B103" t="str">
            <v>Mathématiques et applications</v>
          </cell>
        </row>
        <row r="105">
          <cell r="B105" t="str">
            <v>Méthodes informatiques appliquées à la gestion des entreprises - MIAGE</v>
          </cell>
        </row>
        <row r="106">
          <cell r="C106" t="str">
            <v/>
          </cell>
        </row>
        <row r="109">
          <cell r="B109" t="str">
            <v>Métiers de l'enseignement, de l'éducation et de la formation (MEEF), 1er degré</v>
          </cell>
        </row>
        <row r="110">
          <cell r="C110" t="str">
            <v>Anglais</v>
          </cell>
        </row>
        <row r="111">
          <cell r="C111" t="str">
            <v>Economie-Gestion</v>
          </cell>
        </row>
        <row r="112">
          <cell r="C112" t="str">
            <v>Education Physique et Sportive (EPS)</v>
          </cell>
        </row>
        <row r="113">
          <cell r="C113" t="str">
            <v>Espagnol</v>
          </cell>
        </row>
        <row r="114">
          <cell r="C114" t="str">
            <v>Histoire-Géographie</v>
          </cell>
        </row>
        <row r="115">
          <cell r="C115" t="str">
            <v>Lettres</v>
          </cell>
        </row>
        <row r="116">
          <cell r="C116" t="str">
            <v>Mathématiques</v>
          </cell>
        </row>
        <row r="117">
          <cell r="C117" t="str">
            <v>Mathématiques</v>
          </cell>
        </row>
        <row r="119">
          <cell r="C119" t="str">
            <v>Physique-Chimie</v>
          </cell>
        </row>
        <row r="120">
          <cell r="C120" t="str">
            <v>Sciences de la Vie et de la Terre (SVT)</v>
          </cell>
        </row>
        <row r="121">
          <cell r="B121" t="str">
            <v>Métiers de l'enseignement, de l'éducation et de la formation (MEEF), 2nd degré</v>
          </cell>
          <cell r="C121" t="str">
            <v>Sciences Economiques et Sociales (SES)</v>
          </cell>
        </row>
        <row r="122">
          <cell r="C122" t="str">
            <v>Cadre éducatif</v>
          </cell>
        </row>
        <row r="123">
          <cell r="B123" t="str">
            <v>Métiers de l'enseignement, de l'éducation et de la formation (MEEF), encadrement éducatif</v>
          </cell>
          <cell r="C123" t="str">
            <v>Conseiller Principal d’Education</v>
          </cell>
        </row>
        <row r="124">
          <cell r="C124" t="str">
            <v>Ingénieur de formation et formateur d'adultes</v>
          </cell>
        </row>
        <row r="126">
          <cell r="B126" t="str">
            <v>Métiers de l'enseignement, de l'éducation et de la formation (MEEF), pratiques et ingénierie de la formation (PIF)</v>
          </cell>
          <cell r="C126" t="str">
            <v>Recherches en sciences de l'éducation et de la formation (MA-RSEF)</v>
          </cell>
        </row>
        <row r="127">
          <cell r="C127" t="str">
            <v/>
          </cell>
        </row>
        <row r="128">
          <cell r="B128" t="str">
            <v>Monnaie, banque, finance, assurance</v>
          </cell>
        </row>
        <row r="129">
          <cell r="C129" t="str">
            <v>« Master Astrophysique d’UCA » (MAUCA)</v>
          </cell>
          <cell r="H129">
            <v>10</v>
          </cell>
        </row>
        <row r="130">
          <cell r="C130" t="str">
            <v>« Ondes, Atomes et Matières » (OAM)</v>
          </cell>
        </row>
        <row r="131">
          <cell r="B131" t="str">
            <v>Physique fondamentale et applications</v>
          </cell>
          <cell r="C131" t="str">
            <v>Optique, Photonique, Instrumentation et Quantique (OPTIQ)</v>
          </cell>
        </row>
        <row r="132">
          <cell r="C132" t="str">
            <v>Ergonomie cognitive des technologies numériques </v>
          </cell>
        </row>
        <row r="134">
          <cell r="H134">
            <v>15</v>
          </cell>
        </row>
        <row r="135">
          <cell r="C135" t="str">
            <v>Psychologie clinique et médiation thérapeutiques par l’art</v>
          </cell>
          <cell r="H135">
            <v>15</v>
          </cell>
        </row>
        <row r="137">
          <cell r="C137" t="str">
            <v>Psychologie clinique intégrative et vieillissement </v>
          </cell>
        </row>
        <row r="138">
          <cell r="C138" t="str">
            <v>Psychologie Clinique, Vulnérabilités et Développement du Psycho traumatisme</v>
          </cell>
          <cell r="H138">
            <v>17</v>
          </cell>
        </row>
        <row r="139">
          <cell r="C139" t="str">
            <v>Psychologie du développement, des apprentissages et de l'éducation</v>
          </cell>
          <cell r="H139">
            <v>15</v>
          </cell>
        </row>
        <row r="140">
          <cell r="B140" t="str">
            <v>Psychologie</v>
          </cell>
          <cell r="C140" t="str">
            <v>Psychopathologie psychanalytique et cliniques transculturelles : mutations du lien social, crises et traumatismes </v>
          </cell>
        </row>
        <row r="141">
          <cell r="C141" t="str">
            <v>Expertise du politique et action publique</v>
          </cell>
        </row>
        <row r="142">
          <cell r="B142" t="str">
            <v>Science politique</v>
          </cell>
          <cell r="C142" t="str">
            <v xml:space="preserve">Migrations studies </v>
          </cell>
          <cell r="H142">
            <v>10</v>
          </cell>
        </row>
        <row r="143">
          <cell r="B143" t="str">
            <v>Sciences cognitives</v>
          </cell>
          <cell r="C143" t="str">
            <v>Expérimentation</v>
          </cell>
          <cell r="H143">
            <v>9</v>
          </cell>
        </row>
        <row r="145">
          <cell r="B145" t="str">
            <v>Sciences de la terre et des planètes, environnement</v>
          </cell>
          <cell r="H145">
            <v>13</v>
          </cell>
        </row>
        <row r="146">
          <cell r="C146" t="str">
            <v>Bioinformatique et Biologie Computationnelle</v>
          </cell>
          <cell r="H146">
            <v>11</v>
          </cell>
        </row>
        <row r="147">
          <cell r="C147" t="str">
            <v>Cancérologie et Recherche Translationnelle</v>
          </cell>
        </row>
        <row r="148">
          <cell r="C148" t="str">
            <v>Génétique et développement</v>
          </cell>
          <cell r="H148">
            <v>11</v>
          </cell>
        </row>
        <row r="149">
          <cell r="C149" t="str">
            <v>Neurosciences Cellulaires et Intégrées</v>
          </cell>
        </row>
        <row r="150">
          <cell r="B150" t="str">
            <v>Sciences du vivant</v>
          </cell>
          <cell r="H150">
            <v>11</v>
          </cell>
        </row>
        <row r="152">
          <cell r="B152" t="str">
            <v>Sciences et génie des matériaux</v>
          </cell>
        </row>
        <row r="153">
          <cell r="H153">
            <v>27</v>
          </cell>
        </row>
        <row r="154">
          <cell r="C154" t="str">
            <v>CESUN : Chargé d’études sociologiques et usages du numérique</v>
          </cell>
        </row>
        <row r="155">
          <cell r="C155" t="str">
            <v>Double Master Sociologie-Economie (CODEEN et CESUN)</v>
          </cell>
        </row>
        <row r="156">
          <cell r="B156" t="str">
            <v>Sciences sociales</v>
          </cell>
          <cell r="C156" t="str">
            <v>MS : Migration Studies</v>
          </cell>
        </row>
        <row r="157">
          <cell r="B157" t="str">
            <v>Staps : activité physique adaptée et santé</v>
          </cell>
          <cell r="C157" t="str">
            <v/>
          </cell>
          <cell r="H157">
            <v>20</v>
          </cell>
        </row>
        <row r="158">
          <cell r="B158" t="str">
            <v>Staps : entraînement et optimisation de la performance sportive</v>
          </cell>
        </row>
        <row r="161">
          <cell r="B161" t="str">
            <v>Staps : management du sport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N195"/>
  <sheetViews>
    <sheetView topLeftCell="A180" workbookViewId="0">
      <selection activeCell="H164" sqref="H156:H164"/>
    </sheetView>
  </sheetViews>
  <sheetFormatPr baseColWidth="10" defaultColWidth="9.140625" defaultRowHeight="15" x14ac:dyDescent="0.25"/>
  <cols>
    <col min="1" max="1" width="71.28515625" style="1" customWidth="1"/>
    <col min="2" max="2" width="26.7109375" style="1" customWidth="1"/>
    <col min="3" max="4" width="12.5703125" style="24" customWidth="1"/>
    <col min="5" max="8" width="16.42578125" style="24" customWidth="1"/>
    <col min="9" max="9" width="16.140625" style="25" customWidth="1"/>
    <col min="10" max="10" width="9.140625" style="25"/>
  </cols>
  <sheetData>
    <row r="1" spans="1:11" ht="26.25" x14ac:dyDescent="0.4">
      <c r="A1" s="62" t="s">
        <v>154</v>
      </c>
      <c r="B1" s="62"/>
      <c r="C1" s="62"/>
      <c r="D1" s="62"/>
      <c r="E1" s="62"/>
      <c r="F1" s="62"/>
      <c r="G1" s="62"/>
      <c r="H1" s="62"/>
      <c r="I1" s="62"/>
      <c r="J1" s="5"/>
    </row>
    <row r="2" spans="1:11" ht="63" x14ac:dyDescent="0.25">
      <c r="A2" s="3" t="s">
        <v>0</v>
      </c>
      <c r="B2" s="3" t="s">
        <v>1</v>
      </c>
      <c r="C2" s="3" t="s">
        <v>164</v>
      </c>
      <c r="D2" s="3" t="s">
        <v>52</v>
      </c>
      <c r="E2" s="3" t="s">
        <v>53</v>
      </c>
      <c r="F2" s="3" t="s">
        <v>54</v>
      </c>
      <c r="G2" s="3" t="s">
        <v>155</v>
      </c>
      <c r="H2" s="3" t="s">
        <v>162</v>
      </c>
      <c r="I2" s="3" t="s">
        <v>2</v>
      </c>
      <c r="J2" s="4" t="s">
        <v>163</v>
      </c>
    </row>
    <row r="3" spans="1:11" x14ac:dyDescent="0.25">
      <c r="A3" s="2" t="str">
        <f>'[1]Formations-candidatables'!B2</f>
        <v>Administration et liquidation d'entreprises en difficulté</v>
      </c>
      <c r="B3" s="29" t="str">
        <f>'[1]Formations-candidatables'!C2</f>
        <v/>
      </c>
      <c r="C3" s="14">
        <v>50</v>
      </c>
      <c r="D3" s="5">
        <f>88+3</f>
        <v>91</v>
      </c>
      <c r="E3" s="14">
        <v>232</v>
      </c>
      <c r="F3" s="14">
        <v>402</v>
      </c>
      <c r="G3" s="28">
        <v>575</v>
      </c>
      <c r="H3" s="28">
        <v>548</v>
      </c>
      <c r="I3" s="11">
        <f>H3/C3</f>
        <v>10.96</v>
      </c>
      <c r="J3" s="15">
        <f>(H3-G3)/G3</f>
        <v>-4.6956521739130432E-2</v>
      </c>
    </row>
    <row r="4" spans="1:11" x14ac:dyDescent="0.25">
      <c r="A4" s="63" t="str">
        <f>'[1]Formations-candidatables'!B3</f>
        <v>Arts</v>
      </c>
      <c r="B4" s="43" t="str">
        <f>'[1]Formations-candidatables'!C3</f>
        <v>À la carte</v>
      </c>
      <c r="C4" s="16"/>
      <c r="D4" s="13">
        <v>0</v>
      </c>
      <c r="E4" s="23">
        <v>34</v>
      </c>
      <c r="F4" s="17"/>
      <c r="G4" s="17"/>
      <c r="H4" s="17"/>
      <c r="I4" s="18"/>
      <c r="J4" s="19"/>
    </row>
    <row r="5" spans="1:11" ht="45" x14ac:dyDescent="0.25">
      <c r="A5" s="63"/>
      <c r="B5" s="44" t="s">
        <v>153</v>
      </c>
      <c r="C5" s="23">
        <v>15</v>
      </c>
      <c r="D5" s="13">
        <f>22+3</f>
        <v>25</v>
      </c>
      <c r="E5" s="23">
        <v>61</v>
      </c>
      <c r="F5" s="23">
        <v>33</v>
      </c>
      <c r="G5" s="28">
        <v>108</v>
      </c>
      <c r="H5" s="28">
        <v>90</v>
      </c>
      <c r="I5" s="12">
        <f>H5/C5</f>
        <v>6</v>
      </c>
      <c r="J5" s="27">
        <f>(H5-G5)/G5</f>
        <v>-0.16666666666666666</v>
      </c>
      <c r="K5" t="s">
        <v>61</v>
      </c>
    </row>
    <row r="6" spans="1:11" x14ac:dyDescent="0.25">
      <c r="A6" s="63"/>
      <c r="B6" s="44" t="s">
        <v>60</v>
      </c>
      <c r="C6" s="23">
        <f>'[1]Formations-candidatables'!H5</f>
        <v>20</v>
      </c>
      <c r="D6" s="13">
        <f>11+2</f>
        <v>13</v>
      </c>
      <c r="E6" s="23">
        <v>16</v>
      </c>
      <c r="F6" s="23">
        <v>35</v>
      </c>
      <c r="G6" s="28">
        <v>46</v>
      </c>
      <c r="H6" s="28">
        <v>44</v>
      </c>
      <c r="I6" s="12">
        <f t="shared" ref="I6:I9" si="0">H6/C6</f>
        <v>2.2000000000000002</v>
      </c>
      <c r="J6" s="27">
        <f t="shared" ref="J6:J9" si="1">(H6-G6)/G6</f>
        <v>-4.3478260869565216E-2</v>
      </c>
      <c r="K6" t="s">
        <v>59</v>
      </c>
    </row>
    <row r="7" spans="1:11" ht="30" x14ac:dyDescent="0.25">
      <c r="A7" s="63"/>
      <c r="B7" s="44" t="s">
        <v>55</v>
      </c>
      <c r="C7" s="23">
        <f>'[1]Formations-candidatables'!H6</f>
        <v>35</v>
      </c>
      <c r="D7" s="13">
        <f>13+2</f>
        <v>15</v>
      </c>
      <c r="E7" s="23">
        <v>17</v>
      </c>
      <c r="F7" s="23">
        <v>29</v>
      </c>
      <c r="G7" s="28">
        <v>63</v>
      </c>
      <c r="H7" s="28">
        <v>78</v>
      </c>
      <c r="I7" s="12">
        <f t="shared" si="0"/>
        <v>2.2285714285714286</v>
      </c>
      <c r="J7" s="27">
        <f t="shared" si="1"/>
        <v>0.23809523809523808</v>
      </c>
      <c r="K7" t="s">
        <v>56</v>
      </c>
    </row>
    <row r="8" spans="1:11" ht="30" x14ac:dyDescent="0.25">
      <c r="A8" s="63"/>
      <c r="B8" s="44" t="s">
        <v>58</v>
      </c>
      <c r="C8" s="23">
        <f>'[1]Formations-candidatables'!H7</f>
        <v>30</v>
      </c>
      <c r="D8" s="13">
        <f>14+1</f>
        <v>15</v>
      </c>
      <c r="E8" s="23">
        <v>29</v>
      </c>
      <c r="F8" s="23">
        <v>29</v>
      </c>
      <c r="G8" s="28">
        <v>44</v>
      </c>
      <c r="H8" s="28">
        <v>41</v>
      </c>
      <c r="I8" s="12">
        <f t="shared" si="0"/>
        <v>1.3666666666666667</v>
      </c>
      <c r="J8" s="27">
        <f t="shared" si="1"/>
        <v>-6.8181818181818177E-2</v>
      </c>
      <c r="K8" t="s">
        <v>57</v>
      </c>
    </row>
    <row r="9" spans="1:11" x14ac:dyDescent="0.25">
      <c r="A9" s="2" t="str">
        <f>'[1]Formations-candidatables'!B8</f>
        <v>Chimie moléculaire</v>
      </c>
      <c r="B9" s="29" t="str">
        <f>'[1]Formations-candidatables'!C8</f>
        <v/>
      </c>
      <c r="C9" s="14">
        <f>'[1]Formations-candidatables'!H8</f>
        <v>25</v>
      </c>
      <c r="D9" s="5">
        <v>231</v>
      </c>
      <c r="E9" s="14">
        <v>356</v>
      </c>
      <c r="F9" s="14">
        <v>471</v>
      </c>
      <c r="G9" s="28">
        <v>341</v>
      </c>
      <c r="H9" s="28">
        <v>390</v>
      </c>
      <c r="I9" s="12">
        <f t="shared" si="0"/>
        <v>15.6</v>
      </c>
      <c r="J9" s="27">
        <f t="shared" si="1"/>
        <v>0.14369501466275661</v>
      </c>
    </row>
    <row r="10" spans="1:11" ht="45" x14ac:dyDescent="0.25">
      <c r="A10" s="64" t="str">
        <f>'[1]Formations-candidatables'!B9</f>
        <v>Civilisations, cultures et sociétés</v>
      </c>
      <c r="B10" s="43" t="str">
        <f>'[1]Formations-candidatables'!C9</f>
        <v>Métiers du patrimoine, Histoire de l’Art, Archéologie</v>
      </c>
      <c r="C10" s="16"/>
      <c r="D10" s="5">
        <f>73+2</f>
        <v>75</v>
      </c>
      <c r="E10" s="14">
        <v>104</v>
      </c>
      <c r="F10" s="16"/>
      <c r="G10" s="16"/>
      <c r="H10" s="16"/>
      <c r="I10" s="33"/>
      <c r="J10" s="38"/>
    </row>
    <row r="11" spans="1:11" ht="30" x14ac:dyDescent="0.25">
      <c r="A11" s="64"/>
      <c r="B11" s="43" t="str">
        <f>'[1]Formations-candidatables'!C10</f>
        <v>Philosophie et histoire des idées</v>
      </c>
      <c r="C11" s="16"/>
      <c r="D11" s="5">
        <f>43+1</f>
        <v>44</v>
      </c>
      <c r="E11" s="14">
        <v>67</v>
      </c>
      <c r="F11" s="16"/>
      <c r="G11" s="16"/>
      <c r="H11" s="16"/>
      <c r="I11" s="33"/>
      <c r="J11" s="38"/>
    </row>
    <row r="12" spans="1:11" x14ac:dyDescent="0.25">
      <c r="A12" s="64"/>
      <c r="B12" s="43" t="str">
        <f>'[1]Formations-candidatables'!C11</f>
        <v xml:space="preserve">Sciences Historiques </v>
      </c>
      <c r="C12" s="16"/>
      <c r="D12" s="5">
        <f>34+1</f>
        <v>35</v>
      </c>
      <c r="E12" s="14">
        <v>57</v>
      </c>
      <c r="F12" s="16"/>
      <c r="G12" s="16"/>
      <c r="H12" s="16"/>
      <c r="I12" s="33"/>
      <c r="J12" s="38"/>
    </row>
    <row r="13" spans="1:11" x14ac:dyDescent="0.25">
      <c r="A13" s="2" t="str">
        <f>'[1]Formations-candidatables'!B12</f>
        <v>Comptabilité - contrôle - audit</v>
      </c>
      <c r="B13" s="29" t="str">
        <f>'[1]Formations-candidatables'!C12</f>
        <v/>
      </c>
      <c r="C13" s="14">
        <v>22</v>
      </c>
      <c r="D13" s="5"/>
      <c r="E13" s="14">
        <v>468</v>
      </c>
      <c r="F13" s="14">
        <v>599</v>
      </c>
      <c r="G13" s="28">
        <v>475</v>
      </c>
      <c r="H13" s="28">
        <v>747</v>
      </c>
      <c r="I13" s="12">
        <f t="shared" ref="I13:I33" si="2">H13/C13</f>
        <v>33.954545454545453</v>
      </c>
      <c r="J13" s="27">
        <f t="shared" ref="J13:J33" si="3">(H13-G13)/G13</f>
        <v>0.57263157894736838</v>
      </c>
    </row>
    <row r="14" spans="1:11" x14ac:dyDescent="0.25">
      <c r="A14" s="2" t="str">
        <f>'[1]Formations-candidatables'!B13</f>
        <v>Contrôle de gestion et audit organisationnel</v>
      </c>
      <c r="B14" s="29" t="str">
        <f>'[1]Formations-candidatables'!C13</f>
        <v/>
      </c>
      <c r="C14" s="14">
        <v>23</v>
      </c>
      <c r="D14" s="5"/>
      <c r="E14" s="14">
        <v>321</v>
      </c>
      <c r="F14" s="14">
        <v>431</v>
      </c>
      <c r="G14" s="28">
        <v>629</v>
      </c>
      <c r="H14" s="28">
        <v>783</v>
      </c>
      <c r="I14" s="12">
        <f t="shared" si="2"/>
        <v>34.043478260869563</v>
      </c>
      <c r="J14" s="27">
        <f t="shared" si="3"/>
        <v>0.24483306836248012</v>
      </c>
    </row>
    <row r="15" spans="1:11" x14ac:dyDescent="0.25">
      <c r="A15" s="2" t="str">
        <f>'[1]Formations-candidatables'!B14</f>
        <v>Droit des affaires</v>
      </c>
      <c r="B15" s="29" t="str">
        <f>'[1]Formations-candidatables'!C14</f>
        <v/>
      </c>
      <c r="C15" s="14">
        <f>'[1]Formations-candidatables'!H14</f>
        <v>100</v>
      </c>
      <c r="D15" s="5">
        <f>1752+55</f>
        <v>1807</v>
      </c>
      <c r="E15" s="14">
        <v>1401</v>
      </c>
      <c r="F15" s="14">
        <v>1622</v>
      </c>
      <c r="G15" s="28">
        <v>1582</v>
      </c>
      <c r="H15" s="28">
        <v>1890</v>
      </c>
      <c r="I15" s="12">
        <f t="shared" si="2"/>
        <v>18.899999999999999</v>
      </c>
      <c r="J15" s="27">
        <f t="shared" si="3"/>
        <v>0.19469026548672566</v>
      </c>
    </row>
    <row r="16" spans="1:11" ht="30" x14ac:dyDescent="0.25">
      <c r="A16" s="63" t="str">
        <f>'[1]Formations-candidatables'!B15</f>
        <v>Droit international et droit européen</v>
      </c>
      <c r="B16" s="29" t="str">
        <f>'[1]Formations-candidatables'!C15</f>
        <v>Droit de la mer et des activités maritimes</v>
      </c>
      <c r="C16" s="14">
        <v>19</v>
      </c>
      <c r="D16" s="59">
        <f>958+69</f>
        <v>1027</v>
      </c>
      <c r="E16" s="14">
        <v>237</v>
      </c>
      <c r="F16" s="14">
        <v>294</v>
      </c>
      <c r="G16" s="28">
        <v>370</v>
      </c>
      <c r="H16" s="28">
        <v>381</v>
      </c>
      <c r="I16" s="12">
        <f t="shared" si="2"/>
        <v>20.05263157894737</v>
      </c>
      <c r="J16" s="27">
        <f t="shared" si="3"/>
        <v>2.9729729729729731E-2</v>
      </c>
    </row>
    <row r="17" spans="1:11" ht="30" x14ac:dyDescent="0.25">
      <c r="A17" s="63"/>
      <c r="B17" s="29" t="str">
        <f>'[1]Formations-candidatables'!C16</f>
        <v>Droit économique de l'Union Européenne</v>
      </c>
      <c r="C17" s="14">
        <v>20</v>
      </c>
      <c r="D17" s="59"/>
      <c r="E17" s="14">
        <v>250</v>
      </c>
      <c r="F17" s="14">
        <v>228</v>
      </c>
      <c r="G17" s="28">
        <v>327</v>
      </c>
      <c r="H17" s="28">
        <v>509</v>
      </c>
      <c r="I17" s="12">
        <f t="shared" si="2"/>
        <v>25.45</v>
      </c>
      <c r="J17" s="27">
        <f t="shared" si="3"/>
        <v>0.55657492354740057</v>
      </c>
    </row>
    <row r="18" spans="1:11" ht="30" x14ac:dyDescent="0.25">
      <c r="A18" s="63"/>
      <c r="B18" s="29" t="str">
        <f>'[1]Formations-candidatables'!C17</f>
        <v>Droit et pratique du commerce international</v>
      </c>
      <c r="C18" s="14">
        <v>18</v>
      </c>
      <c r="D18" s="59"/>
      <c r="E18" s="14">
        <v>256</v>
      </c>
      <c r="F18" s="14">
        <v>333</v>
      </c>
      <c r="G18" s="28">
        <v>415</v>
      </c>
      <c r="H18" s="28">
        <v>534</v>
      </c>
      <c r="I18" s="12">
        <f t="shared" si="2"/>
        <v>29.666666666666668</v>
      </c>
      <c r="J18" s="27">
        <f t="shared" si="3"/>
        <v>0.28674698795180725</v>
      </c>
    </row>
    <row r="19" spans="1:11" ht="45" x14ac:dyDescent="0.25">
      <c r="A19" s="63"/>
      <c r="B19" s="29" t="str">
        <f>'[1]Formations-candidatables'!C18</f>
        <v>Gouvernance et financement du développement</v>
      </c>
      <c r="C19" s="14">
        <v>19</v>
      </c>
      <c r="D19" s="59"/>
      <c r="E19" s="14">
        <v>93</v>
      </c>
      <c r="F19" s="14">
        <v>119</v>
      </c>
      <c r="G19" s="28">
        <v>219</v>
      </c>
      <c r="H19" s="28">
        <v>171</v>
      </c>
      <c r="I19" s="12">
        <f t="shared" si="2"/>
        <v>9</v>
      </c>
      <c r="J19" s="27">
        <f t="shared" si="3"/>
        <v>-0.21917808219178081</v>
      </c>
    </row>
    <row r="20" spans="1:11" x14ac:dyDescent="0.25">
      <c r="A20" s="63"/>
      <c r="B20" s="29" t="str">
        <f>'[1]Formations-candidatables'!C19</f>
        <v xml:space="preserve">Migration studies </v>
      </c>
      <c r="C20" s="14">
        <v>10</v>
      </c>
      <c r="D20" s="59"/>
      <c r="E20" s="14">
        <v>110</v>
      </c>
      <c r="F20" s="14">
        <v>266</v>
      </c>
      <c r="G20" s="28">
        <v>337</v>
      </c>
      <c r="H20" s="28">
        <v>311</v>
      </c>
      <c r="I20" s="12">
        <f t="shared" si="2"/>
        <v>31.1</v>
      </c>
      <c r="J20" s="27">
        <f t="shared" si="3"/>
        <v>-7.71513353115727E-2</v>
      </c>
    </row>
    <row r="21" spans="1:11" ht="45" x14ac:dyDescent="0.25">
      <c r="A21" s="63"/>
      <c r="B21" s="29" t="str">
        <f>'[1]Formations-candidatables'!C20</f>
        <v>Sécurité internationale, défense, intelligence économique</v>
      </c>
      <c r="C21" s="14">
        <v>20</v>
      </c>
      <c r="D21" s="59"/>
      <c r="E21" s="14">
        <v>491</v>
      </c>
      <c r="F21" s="14">
        <v>627</v>
      </c>
      <c r="G21" s="28">
        <v>688</v>
      </c>
      <c r="H21" s="28">
        <v>851</v>
      </c>
      <c r="I21" s="12">
        <f t="shared" si="2"/>
        <v>42.55</v>
      </c>
      <c r="J21" s="27">
        <f t="shared" si="3"/>
        <v>0.2369186046511628</v>
      </c>
    </row>
    <row r="22" spans="1:11" x14ac:dyDescent="0.25">
      <c r="A22" s="2" t="str">
        <f>'[1]Formations-candidatables'!B21</f>
        <v>Droit notarial</v>
      </c>
      <c r="B22" s="29" t="str">
        <f>'[1]Formations-candidatables'!C21</f>
        <v/>
      </c>
      <c r="C22" s="14">
        <f>'[1]Formations-candidatables'!H21</f>
        <v>23</v>
      </c>
      <c r="D22" s="5">
        <f>1484+33</f>
        <v>1517</v>
      </c>
      <c r="E22" s="14">
        <v>959</v>
      </c>
      <c r="F22" s="14">
        <v>1143</v>
      </c>
      <c r="G22" s="28">
        <v>914</v>
      </c>
      <c r="H22" s="28">
        <v>804</v>
      </c>
      <c r="I22" s="12">
        <f t="shared" si="2"/>
        <v>34.956521739130437</v>
      </c>
      <c r="J22" s="27">
        <f t="shared" si="3"/>
        <v>-0.12035010940919037</v>
      </c>
    </row>
    <row r="23" spans="1:11" x14ac:dyDescent="0.25">
      <c r="A23" s="2" t="str">
        <f>'[1]Formations-candidatables'!B22</f>
        <v>Droit privé</v>
      </c>
      <c r="B23" s="29" t="str">
        <f>'[1]Formations-candidatables'!C22</f>
        <v/>
      </c>
      <c r="C23" s="14">
        <v>140</v>
      </c>
      <c r="D23" s="5">
        <f>2128+79</f>
        <v>2207</v>
      </c>
      <c r="E23" s="14">
        <v>2055</v>
      </c>
      <c r="F23" s="14">
        <v>1599</v>
      </c>
      <c r="G23" s="28">
        <v>2730</v>
      </c>
      <c r="H23" s="28">
        <v>1728</v>
      </c>
      <c r="I23" s="12">
        <f t="shared" si="2"/>
        <v>12.342857142857143</v>
      </c>
      <c r="J23" s="27">
        <f t="shared" si="3"/>
        <v>-0.36703296703296701</v>
      </c>
    </row>
    <row r="24" spans="1:11" ht="30" x14ac:dyDescent="0.25">
      <c r="A24" s="63" t="str">
        <f>'[1]Formations-candidatables'!B23</f>
        <v>Droit public</v>
      </c>
      <c r="B24" s="29" t="str">
        <f>'[1]Formations-candidatables'!C23</f>
        <v xml:space="preserve">Droit et procédures fiscales de l'entreprise </v>
      </c>
      <c r="C24" s="14">
        <f>'[1]Formations-candidatables'!H23</f>
        <v>23</v>
      </c>
      <c r="D24" s="5">
        <v>245</v>
      </c>
      <c r="E24" s="14">
        <v>163</v>
      </c>
      <c r="F24" s="14">
        <v>275</v>
      </c>
      <c r="G24" s="28">
        <v>151</v>
      </c>
      <c r="H24" s="28">
        <v>322</v>
      </c>
      <c r="I24" s="12">
        <f t="shared" si="2"/>
        <v>14</v>
      </c>
      <c r="J24" s="27">
        <f t="shared" si="3"/>
        <v>1.1324503311258278</v>
      </c>
    </row>
    <row r="25" spans="1:11" x14ac:dyDescent="0.25">
      <c r="A25" s="63"/>
      <c r="B25" s="29" t="str">
        <f>'[1]Formations-candidatables'!C24</f>
        <v>Droit public</v>
      </c>
      <c r="C25" s="14">
        <v>50</v>
      </c>
      <c r="D25" s="5">
        <f>732+34</f>
        <v>766</v>
      </c>
      <c r="E25" s="14">
        <v>836</v>
      </c>
      <c r="F25" s="14">
        <v>1043</v>
      </c>
      <c r="G25" s="28">
        <v>634</v>
      </c>
      <c r="H25" s="28">
        <v>476</v>
      </c>
      <c r="I25" s="12">
        <f t="shared" si="2"/>
        <v>9.52</v>
      </c>
      <c r="J25" s="27">
        <f t="shared" si="3"/>
        <v>-0.24921135646687698</v>
      </c>
    </row>
    <row r="26" spans="1:11" ht="30" x14ac:dyDescent="0.25">
      <c r="A26" s="2" t="str">
        <f>'[1]Formations-candidatables'!B25</f>
        <v>Économie</v>
      </c>
      <c r="B26" s="46" t="s">
        <v>63</v>
      </c>
      <c r="C26" s="14">
        <f>'[1]Formations-candidatables'!H25</f>
        <v>20</v>
      </c>
      <c r="D26" s="5">
        <f>208+24</f>
        <v>232</v>
      </c>
      <c r="E26" s="14">
        <v>186</v>
      </c>
      <c r="F26" s="14">
        <v>255</v>
      </c>
      <c r="G26" s="28">
        <v>426</v>
      </c>
      <c r="H26" s="28">
        <v>492</v>
      </c>
      <c r="I26" s="12">
        <f t="shared" si="2"/>
        <v>24.6</v>
      </c>
      <c r="J26" s="27">
        <f t="shared" si="3"/>
        <v>0.15492957746478872</v>
      </c>
      <c r="K26" t="s">
        <v>62</v>
      </c>
    </row>
    <row r="27" spans="1:11" ht="60" x14ac:dyDescent="0.25">
      <c r="A27" s="63" t="str">
        <f>'[1]Formations-candidatables'!B26</f>
        <v>Économie des organisations</v>
      </c>
      <c r="B27" s="46" t="s">
        <v>64</v>
      </c>
      <c r="C27" s="14">
        <v>15</v>
      </c>
      <c r="D27" s="59">
        <f>238+86</f>
        <v>324</v>
      </c>
      <c r="E27" s="14">
        <v>172</v>
      </c>
      <c r="F27" s="14">
        <v>263</v>
      </c>
      <c r="G27" s="28">
        <v>487</v>
      </c>
      <c r="H27" s="28">
        <v>712</v>
      </c>
      <c r="I27" s="12">
        <f t="shared" si="2"/>
        <v>47.466666666666669</v>
      </c>
      <c r="J27" s="27">
        <f t="shared" si="3"/>
        <v>0.46201232032854211</v>
      </c>
    </row>
    <row r="28" spans="1:11" ht="45" x14ac:dyDescent="0.25">
      <c r="A28" s="63"/>
      <c r="B28" s="29" t="str">
        <f>'[1]Formations-candidatables'!C27</f>
        <v>Economie et Management des Entreprises et des Organisations (EMEO)</v>
      </c>
      <c r="C28" s="14">
        <v>3</v>
      </c>
      <c r="D28" s="59"/>
      <c r="E28" s="14">
        <v>167</v>
      </c>
      <c r="F28" s="14">
        <v>223</v>
      </c>
      <c r="G28" s="28">
        <v>196</v>
      </c>
      <c r="H28" s="28">
        <v>362</v>
      </c>
      <c r="I28" s="12">
        <f t="shared" si="2"/>
        <v>120.66666666666667</v>
      </c>
      <c r="J28" s="27">
        <f t="shared" si="3"/>
        <v>0.84693877551020413</v>
      </c>
    </row>
    <row r="29" spans="1:11" ht="60" x14ac:dyDescent="0.25">
      <c r="A29" s="63"/>
      <c r="B29" s="46" t="s">
        <v>65</v>
      </c>
      <c r="C29" s="14">
        <v>14</v>
      </c>
      <c r="D29" s="5">
        <f>56+19</f>
        <v>75</v>
      </c>
      <c r="E29" s="14">
        <v>77</v>
      </c>
      <c r="F29" s="14">
        <v>89</v>
      </c>
      <c r="G29" s="28">
        <v>149</v>
      </c>
      <c r="H29" s="28">
        <v>237</v>
      </c>
      <c r="I29" s="12">
        <f t="shared" si="2"/>
        <v>16.928571428571427</v>
      </c>
      <c r="J29" s="27">
        <f t="shared" si="3"/>
        <v>0.59060402684563762</v>
      </c>
    </row>
    <row r="30" spans="1:11" ht="30" x14ac:dyDescent="0.25">
      <c r="A30" s="63" t="str">
        <f>'[1]Formations-candidatables'!B29</f>
        <v>Électronique, énergie électrique, automatique</v>
      </c>
      <c r="B30" s="46" t="s">
        <v>68</v>
      </c>
      <c r="C30" s="14">
        <v>18</v>
      </c>
      <c r="D30" s="59">
        <f>285</f>
        <v>285</v>
      </c>
      <c r="E30" s="14">
        <v>541</v>
      </c>
      <c r="F30" s="14">
        <v>443</v>
      </c>
      <c r="G30" s="28">
        <v>352</v>
      </c>
      <c r="H30" s="28">
        <v>400</v>
      </c>
      <c r="I30" s="12">
        <f t="shared" si="2"/>
        <v>22.222222222222221</v>
      </c>
      <c r="J30" s="27">
        <f t="shared" si="3"/>
        <v>0.13636363636363635</v>
      </c>
    </row>
    <row r="31" spans="1:11" ht="45" x14ac:dyDescent="0.25">
      <c r="A31" s="63"/>
      <c r="B31" s="46" t="s">
        <v>66</v>
      </c>
      <c r="C31" s="14">
        <v>10</v>
      </c>
      <c r="D31" s="59"/>
      <c r="E31" s="14">
        <v>380</v>
      </c>
      <c r="F31" s="14">
        <v>606</v>
      </c>
      <c r="G31" s="28">
        <v>480</v>
      </c>
      <c r="H31" s="28">
        <v>590</v>
      </c>
      <c r="I31" s="12">
        <f t="shared" si="2"/>
        <v>59</v>
      </c>
      <c r="J31" s="27">
        <f t="shared" si="3"/>
        <v>0.22916666666666666</v>
      </c>
    </row>
    <row r="32" spans="1:11" x14ac:dyDescent="0.25">
      <c r="A32" s="63" t="str">
        <f>'[1]Formations-candidatables'!B31</f>
        <v>Français langue étrangère</v>
      </c>
      <c r="B32" s="43" t="str">
        <f>'[1]Formations-candidatables'!C31</f>
        <v/>
      </c>
      <c r="C32" s="16"/>
      <c r="D32" s="59">
        <v>172</v>
      </c>
      <c r="E32" s="14">
        <v>229</v>
      </c>
      <c r="F32" s="20"/>
      <c r="G32" s="20"/>
      <c r="H32" s="20"/>
      <c r="I32" s="21"/>
      <c r="J32" s="22"/>
    </row>
    <row r="33" spans="1:11" ht="45" x14ac:dyDescent="0.25">
      <c r="A33" s="63"/>
      <c r="B33" s="29" t="str">
        <f>'[1]Formations-candidatables'!C32</f>
        <v>Didactique du Français langue étrangère et langue seconde</v>
      </c>
      <c r="C33" s="14">
        <f>'[1]Formations-candidatables'!H32</f>
        <v>30</v>
      </c>
      <c r="D33" s="59"/>
      <c r="E33" s="14">
        <v>151</v>
      </c>
      <c r="F33" s="14">
        <v>221</v>
      </c>
      <c r="G33" s="28">
        <v>178</v>
      </c>
      <c r="H33" s="28">
        <v>272</v>
      </c>
      <c r="I33" s="12">
        <f t="shared" si="2"/>
        <v>9.0666666666666664</v>
      </c>
      <c r="J33" s="27">
        <f t="shared" si="3"/>
        <v>0.5280898876404494</v>
      </c>
    </row>
    <row r="34" spans="1:11" ht="75" x14ac:dyDescent="0.25">
      <c r="A34" s="63" t="str">
        <f>'[1]Formations-candidatables'!B33</f>
        <v>Gestion de l'environnement</v>
      </c>
      <c r="B34" s="43" t="str">
        <f>'[1]Formations-candidatables'!C33</f>
        <v>AIR (pollution Atmosphérique, changement climatique, Impacts sanitaires, énergies Renouvelables)</v>
      </c>
      <c r="C34" s="16"/>
      <c r="D34" s="5">
        <f>141+9</f>
        <v>150</v>
      </c>
      <c r="E34" s="14">
        <v>223</v>
      </c>
      <c r="F34" s="39"/>
      <c r="G34" s="39"/>
      <c r="H34" s="39"/>
      <c r="I34" s="33"/>
      <c r="J34" s="38"/>
    </row>
    <row r="35" spans="1:11" ht="45" x14ac:dyDescent="0.25">
      <c r="A35" s="63"/>
      <c r="B35" s="43" t="str">
        <f>'[1]Formations-candidatables'!C34</f>
        <v>COMEDD : Communication écocitoyenne, patrimoines et développement durable</v>
      </c>
      <c r="C35" s="16"/>
      <c r="D35" s="59">
        <f>103+5</f>
        <v>108</v>
      </c>
      <c r="E35" s="14">
        <v>96</v>
      </c>
      <c r="F35" s="39"/>
      <c r="G35" s="39"/>
      <c r="H35" s="39"/>
      <c r="I35" s="33"/>
      <c r="J35" s="34"/>
    </row>
    <row r="36" spans="1:11" ht="60" x14ac:dyDescent="0.25">
      <c r="A36" s="63"/>
      <c r="B36" s="43" t="s">
        <v>150</v>
      </c>
      <c r="C36" s="16"/>
      <c r="D36" s="59"/>
      <c r="E36" s="14">
        <v>82</v>
      </c>
      <c r="F36" s="39"/>
      <c r="G36" s="39"/>
      <c r="H36" s="39"/>
      <c r="I36" s="33"/>
      <c r="J36" s="34"/>
    </row>
    <row r="37" spans="1:11" ht="45" x14ac:dyDescent="0.25">
      <c r="A37" s="63"/>
      <c r="B37" s="43" t="str">
        <f>'[1]Formations-candidatables'!C36</f>
        <v>Géoprospective, Aménagement et Durabilité des territoires (GEOPRAD)</v>
      </c>
      <c r="C37" s="16"/>
      <c r="D37" s="5">
        <f>116+5</f>
        <v>121</v>
      </c>
      <c r="E37" s="14">
        <v>122</v>
      </c>
      <c r="F37" s="16"/>
      <c r="G37" s="16"/>
      <c r="H37" s="16"/>
      <c r="I37" s="33"/>
      <c r="J37" s="38"/>
    </row>
    <row r="38" spans="1:11" ht="45" x14ac:dyDescent="0.25">
      <c r="A38" s="63"/>
      <c r="B38" s="29" t="str">
        <f>'[1]Formations-candidatables'!C37</f>
        <v>Gestion de l’Environnement et du Développement Durable (GEDD)</v>
      </c>
      <c r="C38" s="16"/>
      <c r="D38" s="5">
        <f>389+25</f>
        <v>414</v>
      </c>
      <c r="E38" s="14">
        <v>452</v>
      </c>
      <c r="F38" s="16"/>
      <c r="G38" s="16"/>
      <c r="H38" s="16"/>
      <c r="I38" s="33"/>
      <c r="J38" s="38"/>
    </row>
    <row r="39" spans="1:11" ht="45" x14ac:dyDescent="0.25">
      <c r="A39" s="63"/>
      <c r="B39" s="44" t="s">
        <v>152</v>
      </c>
      <c r="C39" s="23">
        <v>15</v>
      </c>
      <c r="D39" s="31"/>
      <c r="E39" s="16"/>
      <c r="F39" s="23">
        <v>289</v>
      </c>
      <c r="G39" s="28">
        <v>250</v>
      </c>
      <c r="H39" s="28">
        <v>233</v>
      </c>
      <c r="I39" s="12">
        <f t="shared" ref="I39:I71" si="4">H39/C39</f>
        <v>15.533333333333333</v>
      </c>
      <c r="J39" s="27">
        <f t="shared" ref="J39:J71" si="5">(H39-G39)/G39</f>
        <v>-6.8000000000000005E-2</v>
      </c>
    </row>
    <row r="40" spans="1:11" ht="30" x14ac:dyDescent="0.25">
      <c r="A40" s="63"/>
      <c r="B40" s="44" t="s">
        <v>151</v>
      </c>
      <c r="C40" s="23">
        <v>15</v>
      </c>
      <c r="D40" s="31"/>
      <c r="E40" s="16"/>
      <c r="F40" s="23">
        <v>0</v>
      </c>
      <c r="G40" s="28">
        <v>202</v>
      </c>
      <c r="H40" s="28">
        <v>151</v>
      </c>
      <c r="I40" s="12">
        <f t="shared" si="4"/>
        <v>10.066666666666666</v>
      </c>
      <c r="J40" s="27">
        <f t="shared" si="5"/>
        <v>-0.25247524752475248</v>
      </c>
    </row>
    <row r="41" spans="1:11" ht="60" x14ac:dyDescent="0.25">
      <c r="A41" s="63"/>
      <c r="B41" s="44" t="s">
        <v>69</v>
      </c>
      <c r="C41" s="14">
        <v>6</v>
      </c>
      <c r="D41" s="59">
        <f>34+2</f>
        <v>36</v>
      </c>
      <c r="E41" s="14">
        <v>58</v>
      </c>
      <c r="F41" s="14">
        <v>92</v>
      </c>
      <c r="G41" s="28">
        <v>90</v>
      </c>
      <c r="H41" s="28">
        <v>137</v>
      </c>
      <c r="I41" s="12">
        <f t="shared" si="4"/>
        <v>22.833333333333332</v>
      </c>
      <c r="J41" s="27">
        <f t="shared" si="5"/>
        <v>0.52222222222222225</v>
      </c>
    </row>
    <row r="42" spans="1:11" ht="75" x14ac:dyDescent="0.25">
      <c r="A42" s="63"/>
      <c r="B42" s="46" t="s">
        <v>67</v>
      </c>
      <c r="C42" s="14">
        <v>14</v>
      </c>
      <c r="D42" s="59"/>
      <c r="E42" s="14">
        <v>54</v>
      </c>
      <c r="F42" s="14">
        <v>198</v>
      </c>
      <c r="G42" s="28">
        <v>160</v>
      </c>
      <c r="H42" s="28">
        <v>195</v>
      </c>
      <c r="I42" s="12">
        <f t="shared" si="4"/>
        <v>13.928571428571429</v>
      </c>
      <c r="J42" s="27">
        <f t="shared" si="5"/>
        <v>0.21875</v>
      </c>
    </row>
    <row r="43" spans="1:11" ht="45" x14ac:dyDescent="0.25">
      <c r="A43" s="63" t="str">
        <f>'[1]Formations-candidatables'!B40</f>
        <v>Gestion de patrimoine</v>
      </c>
      <c r="B43" s="43" t="s">
        <v>71</v>
      </c>
      <c r="C43" s="16"/>
      <c r="D43" s="5"/>
      <c r="E43" s="14">
        <v>300</v>
      </c>
      <c r="F43" s="16"/>
      <c r="G43" s="16"/>
      <c r="H43" s="16"/>
      <c r="I43" s="33"/>
      <c r="J43" s="38"/>
    </row>
    <row r="44" spans="1:11" ht="30" x14ac:dyDescent="0.25">
      <c r="A44" s="63"/>
      <c r="B44" s="29" t="s">
        <v>70</v>
      </c>
      <c r="C44" s="14">
        <v>23</v>
      </c>
      <c r="D44" s="5"/>
      <c r="E44" s="14">
        <v>224</v>
      </c>
      <c r="F44" s="14">
        <v>333</v>
      </c>
      <c r="G44" s="28">
        <v>501</v>
      </c>
      <c r="H44" s="28">
        <v>700</v>
      </c>
      <c r="I44" s="12">
        <f t="shared" si="4"/>
        <v>30.434782608695652</v>
      </c>
      <c r="J44" s="27">
        <f t="shared" si="5"/>
        <v>0.39720558882235529</v>
      </c>
    </row>
    <row r="45" spans="1:11" ht="30" x14ac:dyDescent="0.25">
      <c r="A45" s="63"/>
      <c r="B45" s="29" t="s">
        <v>72</v>
      </c>
      <c r="C45" s="14">
        <v>23</v>
      </c>
      <c r="D45" s="5"/>
      <c r="E45" s="14">
        <v>134</v>
      </c>
      <c r="F45" s="14">
        <v>382</v>
      </c>
      <c r="G45" s="28">
        <v>419</v>
      </c>
      <c r="H45" s="28">
        <v>680</v>
      </c>
      <c r="I45" s="12">
        <f t="shared" si="4"/>
        <v>29.565217391304348</v>
      </c>
      <c r="J45" s="27">
        <f t="shared" si="5"/>
        <v>0.62291169451073991</v>
      </c>
    </row>
    <row r="46" spans="1:11" ht="30" x14ac:dyDescent="0.25">
      <c r="A46" s="63"/>
      <c r="B46" s="43" t="s">
        <v>73</v>
      </c>
      <c r="C46" s="16"/>
      <c r="D46" s="5"/>
      <c r="E46" s="14">
        <v>283</v>
      </c>
      <c r="F46" s="16"/>
      <c r="G46" s="16"/>
      <c r="H46" s="16"/>
      <c r="I46" s="33"/>
      <c r="J46" s="38"/>
    </row>
    <row r="47" spans="1:11" ht="45" x14ac:dyDescent="0.25">
      <c r="A47" s="63" t="str">
        <f>'[1]Formations-candidatables'!B44</f>
        <v>Gestion des ressources humaines</v>
      </c>
      <c r="B47" s="44" t="s">
        <v>76</v>
      </c>
      <c r="C47" s="14">
        <v>6</v>
      </c>
      <c r="D47" s="59">
        <f>122+39</f>
        <v>161</v>
      </c>
      <c r="E47" s="14">
        <v>223</v>
      </c>
      <c r="F47" s="14">
        <v>342</v>
      </c>
      <c r="G47" s="28">
        <v>465</v>
      </c>
      <c r="H47" s="28">
        <v>661</v>
      </c>
      <c r="I47" s="12">
        <f t="shared" si="4"/>
        <v>110.16666666666667</v>
      </c>
      <c r="J47" s="27">
        <f t="shared" si="5"/>
        <v>0.42150537634408602</v>
      </c>
      <c r="K47" t="s">
        <v>74</v>
      </c>
    </row>
    <row r="48" spans="1:11" ht="45" x14ac:dyDescent="0.25">
      <c r="A48" s="63"/>
      <c r="B48" s="44" t="s">
        <v>77</v>
      </c>
      <c r="C48" s="14">
        <v>14</v>
      </c>
      <c r="D48" s="59"/>
      <c r="E48" s="14">
        <v>198</v>
      </c>
      <c r="F48" s="14">
        <v>323</v>
      </c>
      <c r="G48" s="28">
        <v>689</v>
      </c>
      <c r="H48" s="28">
        <v>983</v>
      </c>
      <c r="I48" s="12">
        <f t="shared" si="4"/>
        <v>70.214285714285708</v>
      </c>
      <c r="J48" s="27">
        <f t="shared" si="5"/>
        <v>0.42670537010159654</v>
      </c>
      <c r="K48" t="s">
        <v>75</v>
      </c>
    </row>
    <row r="49" spans="1:11" ht="45" x14ac:dyDescent="0.25">
      <c r="A49" s="63"/>
      <c r="B49" s="29" t="str">
        <f>'[1]Formations-candidatables'!C46</f>
        <v>Economie et Management des Ressources Humaines (EMRH)</v>
      </c>
      <c r="C49" s="23">
        <v>20</v>
      </c>
      <c r="D49" s="59">
        <v>571</v>
      </c>
      <c r="E49" s="23">
        <v>305</v>
      </c>
      <c r="F49" s="50">
        <v>422</v>
      </c>
      <c r="G49" s="30">
        <v>604</v>
      </c>
      <c r="H49" s="30">
        <v>772</v>
      </c>
      <c r="I49" s="12">
        <f t="shared" si="4"/>
        <v>38.6</v>
      </c>
      <c r="J49" s="27">
        <f t="shared" si="5"/>
        <v>0.27814569536423839</v>
      </c>
    </row>
    <row r="50" spans="1:11" ht="45" x14ac:dyDescent="0.25">
      <c r="A50" s="63"/>
      <c r="B50" s="29" t="str">
        <f>'[1]Formations-candidatables'!C47</f>
        <v>Economie et Management des Ressources Humaines (EMRH)</v>
      </c>
      <c r="C50" s="23">
        <v>5</v>
      </c>
      <c r="D50" s="59"/>
      <c r="E50" s="23">
        <v>383</v>
      </c>
      <c r="F50" s="50">
        <v>547</v>
      </c>
      <c r="G50" s="30">
        <v>297</v>
      </c>
      <c r="H50" s="30">
        <v>567</v>
      </c>
      <c r="I50" s="12">
        <f t="shared" si="4"/>
        <v>113.4</v>
      </c>
      <c r="J50" s="27">
        <f t="shared" si="5"/>
        <v>0.90909090909090906</v>
      </c>
    </row>
    <row r="51" spans="1:11" ht="45" x14ac:dyDescent="0.25">
      <c r="A51" s="63"/>
      <c r="B51" s="29" t="str">
        <f>'[1]Formations-candidatables'!C48</f>
        <v>Economie et Management des Ressources Humaines (EMRH) - Par apprentissage</v>
      </c>
      <c r="C51" s="23">
        <v>23</v>
      </c>
      <c r="D51" s="13">
        <v>83</v>
      </c>
      <c r="E51" s="23">
        <v>359</v>
      </c>
      <c r="F51" s="50">
        <v>409</v>
      </c>
      <c r="G51" s="30">
        <v>616</v>
      </c>
      <c r="H51" s="30">
        <v>652</v>
      </c>
      <c r="I51" s="12">
        <f t="shared" si="4"/>
        <v>28.347826086956523</v>
      </c>
      <c r="J51" s="27">
        <f t="shared" si="5"/>
        <v>5.844155844155844E-2</v>
      </c>
    </row>
    <row r="52" spans="1:11" ht="30" x14ac:dyDescent="0.25">
      <c r="A52" s="60" t="s">
        <v>146</v>
      </c>
      <c r="B52" s="44" t="s">
        <v>147</v>
      </c>
      <c r="C52" s="28">
        <v>15</v>
      </c>
      <c r="D52" s="31"/>
      <c r="E52" s="16"/>
      <c r="F52" s="50">
        <v>88</v>
      </c>
      <c r="G52" s="30">
        <v>117</v>
      </c>
      <c r="H52" s="30">
        <v>146</v>
      </c>
      <c r="I52" s="12">
        <f t="shared" si="4"/>
        <v>9.7333333333333325</v>
      </c>
      <c r="J52" s="27">
        <f t="shared" si="5"/>
        <v>0.24786324786324787</v>
      </c>
      <c r="K52" t="s">
        <v>133</v>
      </c>
    </row>
    <row r="53" spans="1:11" ht="30" x14ac:dyDescent="0.25">
      <c r="A53" s="60"/>
      <c r="B53" s="44" t="s">
        <v>148</v>
      </c>
      <c r="C53" s="28">
        <v>15</v>
      </c>
      <c r="D53" s="31"/>
      <c r="E53" s="16"/>
      <c r="F53" s="50">
        <v>95</v>
      </c>
      <c r="G53" s="30">
        <v>95</v>
      </c>
      <c r="H53" s="30">
        <v>180</v>
      </c>
      <c r="I53" s="12">
        <f t="shared" si="4"/>
        <v>12</v>
      </c>
      <c r="J53" s="27">
        <f t="shared" si="5"/>
        <v>0.89473684210526316</v>
      </c>
      <c r="K53" t="s">
        <v>133</v>
      </c>
    </row>
    <row r="54" spans="1:11" ht="45" x14ac:dyDescent="0.25">
      <c r="A54" s="60"/>
      <c r="B54" s="44" t="s">
        <v>149</v>
      </c>
      <c r="C54" s="28">
        <v>15</v>
      </c>
      <c r="D54" s="31"/>
      <c r="E54" s="16"/>
      <c r="F54" s="50">
        <v>108</v>
      </c>
      <c r="G54" s="30">
        <v>83</v>
      </c>
      <c r="H54" s="30">
        <v>102</v>
      </c>
      <c r="I54" s="12">
        <f t="shared" si="4"/>
        <v>6.8</v>
      </c>
      <c r="J54" s="27">
        <f t="shared" si="5"/>
        <v>0.2289156626506024</v>
      </c>
      <c r="K54" t="s">
        <v>133</v>
      </c>
    </row>
    <row r="55" spans="1:11" ht="45" x14ac:dyDescent="0.25">
      <c r="A55" s="61" t="str">
        <f>'[1]Formations-candidatables'!B49</f>
        <v>Humanités et industries créatives</v>
      </c>
      <c r="B55" s="44" t="s">
        <v>79</v>
      </c>
      <c r="C55" s="28">
        <v>15</v>
      </c>
      <c r="D55" s="26">
        <f>86+7</f>
        <v>93</v>
      </c>
      <c r="E55" s="28">
        <v>110</v>
      </c>
      <c r="F55" s="28">
        <v>161</v>
      </c>
      <c r="G55" s="28">
        <v>148</v>
      </c>
      <c r="H55" s="28">
        <v>288</v>
      </c>
      <c r="I55" s="12">
        <f t="shared" si="4"/>
        <v>19.2</v>
      </c>
      <c r="J55" s="27">
        <f t="shared" si="5"/>
        <v>0.94594594594594594</v>
      </c>
      <c r="K55" t="s">
        <v>78</v>
      </c>
    </row>
    <row r="56" spans="1:11" ht="30" x14ac:dyDescent="0.25">
      <c r="A56" s="61"/>
      <c r="B56" s="29" t="str">
        <f>'[1]Formations-candidatables'!C50</f>
        <v>Management, Jeu Vidéo, Image et Créativité (MAJIC)</v>
      </c>
      <c r="C56" s="28">
        <v>20</v>
      </c>
      <c r="D56" s="26">
        <f>48+6</f>
        <v>54</v>
      </c>
      <c r="E56" s="28">
        <v>70</v>
      </c>
      <c r="F56" s="28">
        <v>80</v>
      </c>
      <c r="G56" s="28">
        <v>157</v>
      </c>
      <c r="H56" s="28">
        <v>196</v>
      </c>
      <c r="I56" s="12">
        <f t="shared" si="4"/>
        <v>9.8000000000000007</v>
      </c>
      <c r="J56" s="27">
        <f t="shared" si="5"/>
        <v>0.24840764331210191</v>
      </c>
    </row>
    <row r="57" spans="1:11" ht="30" x14ac:dyDescent="0.25">
      <c r="A57" s="61"/>
      <c r="B57" s="29" t="s">
        <v>156</v>
      </c>
      <c r="C57" s="28">
        <v>15</v>
      </c>
      <c r="D57" s="31"/>
      <c r="E57" s="16"/>
      <c r="F57" s="16"/>
      <c r="G57" s="28">
        <v>42</v>
      </c>
      <c r="H57" s="28">
        <v>89</v>
      </c>
      <c r="I57" s="12">
        <f t="shared" si="4"/>
        <v>5.9333333333333336</v>
      </c>
      <c r="J57" s="27">
        <f t="shared" si="5"/>
        <v>1.1190476190476191</v>
      </c>
    </row>
    <row r="58" spans="1:11" ht="60" x14ac:dyDescent="0.25">
      <c r="A58" s="61" t="s">
        <v>144</v>
      </c>
      <c r="B58" s="44" t="s">
        <v>145</v>
      </c>
      <c r="C58" s="28">
        <v>20</v>
      </c>
      <c r="D58" s="31"/>
      <c r="E58" s="16"/>
      <c r="F58" s="28">
        <v>104</v>
      </c>
      <c r="G58" s="28">
        <v>147</v>
      </c>
      <c r="H58" s="28">
        <v>152</v>
      </c>
      <c r="I58" s="12">
        <f t="shared" si="4"/>
        <v>7.6</v>
      </c>
      <c r="J58" s="27">
        <f t="shared" si="5"/>
        <v>3.4013605442176874E-2</v>
      </c>
      <c r="K58" t="s">
        <v>124</v>
      </c>
    </row>
    <row r="59" spans="1:11" ht="45" x14ac:dyDescent="0.25">
      <c r="A59" s="61"/>
      <c r="B59" s="44" t="s">
        <v>157</v>
      </c>
      <c r="C59" s="28">
        <v>12</v>
      </c>
      <c r="D59" s="31"/>
      <c r="E59" s="16"/>
      <c r="F59" s="16"/>
      <c r="G59" s="28">
        <v>76</v>
      </c>
      <c r="H59" s="28">
        <v>91</v>
      </c>
      <c r="I59" s="12">
        <f t="shared" si="4"/>
        <v>7.583333333333333</v>
      </c>
      <c r="J59" s="27">
        <f t="shared" si="5"/>
        <v>0.19736842105263158</v>
      </c>
    </row>
    <row r="60" spans="1:11" ht="45" x14ac:dyDescent="0.25">
      <c r="A60" s="65" t="str">
        <f>'[1]Formations-candidatables'!B51</f>
        <v>Information, communication</v>
      </c>
      <c r="B60" s="29" t="str">
        <f>'[1]Formations-candidatables'!C51</f>
        <v>DISTIC : DIgital STudies, Information et Communication</v>
      </c>
      <c r="C60" s="16"/>
      <c r="D60" s="5">
        <f>52+19</f>
        <v>71</v>
      </c>
      <c r="E60" s="14">
        <v>158</v>
      </c>
      <c r="F60" s="16"/>
      <c r="G60" s="16"/>
      <c r="H60" s="16"/>
      <c r="I60" s="33"/>
      <c r="J60" s="38"/>
    </row>
    <row r="61" spans="1:11" ht="60" x14ac:dyDescent="0.25">
      <c r="A61" s="66"/>
      <c r="B61" s="46" t="s">
        <v>80</v>
      </c>
      <c r="C61" s="14">
        <f>'[1]Formations-candidatables'!H52</f>
        <v>20</v>
      </c>
      <c r="D61" s="5">
        <f>179+17</f>
        <v>196</v>
      </c>
      <c r="E61" s="14">
        <v>343</v>
      </c>
      <c r="F61" s="14">
        <v>426</v>
      </c>
      <c r="G61" s="28">
        <v>573</v>
      </c>
      <c r="H61" s="28">
        <v>665</v>
      </c>
      <c r="I61" s="12">
        <f t="shared" si="4"/>
        <v>33.25</v>
      </c>
      <c r="J61" s="27">
        <f t="shared" si="5"/>
        <v>0.16055846422338568</v>
      </c>
    </row>
    <row r="62" spans="1:11" ht="45" x14ac:dyDescent="0.25">
      <c r="A62" s="66"/>
      <c r="B62" s="29" t="str">
        <f>'[1]Formations-candidatables'!C53</f>
        <v>ICCD : Innovation Création dans la  Communication Digitale</v>
      </c>
      <c r="C62" s="16"/>
      <c r="D62" s="5">
        <f>84+22</f>
        <v>106</v>
      </c>
      <c r="E62" s="14">
        <v>151</v>
      </c>
      <c r="F62" s="16"/>
      <c r="G62" s="16"/>
      <c r="H62" s="16"/>
      <c r="I62" s="33"/>
      <c r="J62" s="38"/>
    </row>
    <row r="63" spans="1:11" ht="60" x14ac:dyDescent="0.25">
      <c r="A63" s="66"/>
      <c r="B63" s="29" t="str">
        <f>'[1]Formations-candidatables'!C54</f>
        <v xml:space="preserve">ICONES : Ingénierie de la Communication Organisationnelle, Numérique ET Stratégique </v>
      </c>
      <c r="C63" s="14">
        <f>'[1]Formations-candidatables'!H54</f>
        <v>22</v>
      </c>
      <c r="D63" s="5">
        <f>66+15</f>
        <v>81</v>
      </c>
      <c r="E63" s="14">
        <v>92</v>
      </c>
      <c r="F63" s="14">
        <v>254</v>
      </c>
      <c r="G63" s="28">
        <v>339</v>
      </c>
      <c r="H63" s="28">
        <v>389</v>
      </c>
      <c r="I63" s="12">
        <f t="shared" si="4"/>
        <v>17.681818181818183</v>
      </c>
      <c r="J63" s="27">
        <f t="shared" si="5"/>
        <v>0.14749262536873156</v>
      </c>
    </row>
    <row r="64" spans="1:11" x14ac:dyDescent="0.25">
      <c r="A64" s="66"/>
      <c r="B64" s="46" t="s">
        <v>81</v>
      </c>
      <c r="C64" s="23">
        <v>22</v>
      </c>
      <c r="D64" s="31"/>
      <c r="E64" s="16"/>
      <c r="F64" s="23">
        <v>154</v>
      </c>
      <c r="G64" s="28">
        <v>202</v>
      </c>
      <c r="H64" s="28">
        <v>362</v>
      </c>
      <c r="I64" s="12">
        <f t="shared" si="4"/>
        <v>16.454545454545453</v>
      </c>
      <c r="J64" s="27">
        <f t="shared" si="5"/>
        <v>0.79207920792079212</v>
      </c>
    </row>
    <row r="65" spans="1:10" ht="30" x14ac:dyDescent="0.25">
      <c r="A65" s="67"/>
      <c r="B65" s="46" t="s">
        <v>82</v>
      </c>
      <c r="C65" s="23">
        <v>23</v>
      </c>
      <c r="D65" s="31"/>
      <c r="E65" s="16"/>
      <c r="F65" s="23">
        <v>131</v>
      </c>
      <c r="G65" s="28">
        <v>211</v>
      </c>
      <c r="H65" s="28">
        <v>156</v>
      </c>
      <c r="I65" s="12">
        <f t="shared" si="4"/>
        <v>6.7826086956521738</v>
      </c>
      <c r="J65" s="27">
        <f t="shared" si="5"/>
        <v>-0.26066350710900477</v>
      </c>
    </row>
    <row r="66" spans="1:10" x14ac:dyDescent="0.25">
      <c r="A66" s="60" t="str">
        <f>'[1]Formations-candidatables'!B55</f>
        <v>Informatique</v>
      </c>
      <c r="B66" s="29" t="str">
        <f>'[1]Formations-candidatables'!C55</f>
        <v>EIT Digital</v>
      </c>
      <c r="C66" s="16"/>
      <c r="D66" s="5">
        <v>24</v>
      </c>
      <c r="E66" s="14">
        <v>21</v>
      </c>
      <c r="F66" s="16"/>
      <c r="G66" s="16"/>
      <c r="H66" s="16"/>
      <c r="I66" s="33"/>
      <c r="J66" s="38"/>
    </row>
    <row r="67" spans="1:10" ht="30" x14ac:dyDescent="0.25">
      <c r="A67" s="60"/>
      <c r="B67" s="56" t="s">
        <v>166</v>
      </c>
      <c r="C67" s="14">
        <v>13</v>
      </c>
      <c r="D67" s="59">
        <f>340+25</f>
        <v>365</v>
      </c>
      <c r="E67" s="14">
        <v>526</v>
      </c>
      <c r="F67" s="14">
        <v>643</v>
      </c>
      <c r="G67" s="28">
        <v>592</v>
      </c>
      <c r="H67" s="28">
        <v>360</v>
      </c>
      <c r="I67" s="12">
        <f t="shared" si="4"/>
        <v>27.692307692307693</v>
      </c>
      <c r="J67" s="27">
        <f t="shared" si="5"/>
        <v>-0.39189189189189189</v>
      </c>
    </row>
    <row r="68" spans="1:10" ht="30" x14ac:dyDescent="0.25">
      <c r="A68" s="60"/>
      <c r="B68" s="55" t="s">
        <v>165</v>
      </c>
      <c r="C68" s="14">
        <v>24</v>
      </c>
      <c r="D68" s="59"/>
      <c r="E68" s="14">
        <v>708</v>
      </c>
      <c r="F68" s="14">
        <v>792</v>
      </c>
      <c r="G68" s="28">
        <v>720</v>
      </c>
      <c r="H68" s="28">
        <v>328</v>
      </c>
      <c r="I68" s="12">
        <f t="shared" si="4"/>
        <v>13.666666666666666</v>
      </c>
      <c r="J68" s="27">
        <f t="shared" si="5"/>
        <v>-0.5444444444444444</v>
      </c>
    </row>
    <row r="69" spans="1:10" ht="30" x14ac:dyDescent="0.25">
      <c r="A69" s="60"/>
      <c r="B69" s="29" t="s">
        <v>83</v>
      </c>
      <c r="C69" s="14">
        <v>13</v>
      </c>
      <c r="D69" s="31"/>
      <c r="E69" s="14">
        <v>251</v>
      </c>
      <c r="F69" s="14">
        <v>507</v>
      </c>
      <c r="G69" s="28">
        <v>450</v>
      </c>
      <c r="H69" s="28">
        <v>866</v>
      </c>
      <c r="I69" s="12">
        <f t="shared" si="4"/>
        <v>66.615384615384613</v>
      </c>
      <c r="J69" s="27">
        <f t="shared" si="5"/>
        <v>0.9244444444444444</v>
      </c>
    </row>
    <row r="70" spans="1:10" x14ac:dyDescent="0.25">
      <c r="A70" s="60"/>
      <c r="B70" s="29" t="str">
        <f>'[1]Formations-candidatables'!C59</f>
        <v>Intelligence Artificielle</v>
      </c>
      <c r="C70" s="14">
        <v>24</v>
      </c>
      <c r="D70" s="31"/>
      <c r="E70" s="14">
        <v>426</v>
      </c>
      <c r="F70" s="14">
        <v>515</v>
      </c>
      <c r="G70" s="28">
        <v>578</v>
      </c>
      <c r="H70" s="28">
        <v>725</v>
      </c>
      <c r="I70" s="12">
        <f t="shared" si="4"/>
        <v>30.208333333333332</v>
      </c>
      <c r="J70" s="27">
        <f t="shared" si="5"/>
        <v>0.25432525951557095</v>
      </c>
    </row>
    <row r="71" spans="1:10" x14ac:dyDescent="0.25">
      <c r="A71" s="65" t="s">
        <v>25</v>
      </c>
      <c r="B71" s="29" t="str">
        <f>'[1]Formations-candidatables'!C61</f>
        <v>Génie biomédical</v>
      </c>
      <c r="C71" s="14">
        <f>'[1]Formations-candidatables'!H61</f>
        <v>18</v>
      </c>
      <c r="D71" s="5">
        <f>124+4</f>
        <v>128</v>
      </c>
      <c r="E71" s="14">
        <v>189</v>
      </c>
      <c r="F71" s="14">
        <v>180</v>
      </c>
      <c r="G71" s="28">
        <v>298</v>
      </c>
      <c r="H71" s="28">
        <v>358</v>
      </c>
      <c r="I71" s="12">
        <f t="shared" si="4"/>
        <v>19.888888888888889</v>
      </c>
      <c r="J71" s="27">
        <f t="shared" si="5"/>
        <v>0.20134228187919462</v>
      </c>
    </row>
    <row r="72" spans="1:10" ht="30" x14ac:dyDescent="0.25">
      <c r="A72" s="66"/>
      <c r="B72" s="29" t="s">
        <v>84</v>
      </c>
      <c r="C72" s="16"/>
      <c r="D72" s="13"/>
      <c r="E72" s="23">
        <v>66</v>
      </c>
      <c r="F72" s="16"/>
      <c r="G72" s="16"/>
      <c r="H72" s="16"/>
      <c r="I72" s="33"/>
      <c r="J72" s="34"/>
    </row>
    <row r="73" spans="1:10" ht="45" x14ac:dyDescent="0.25">
      <c r="A73" s="66"/>
      <c r="B73" s="29" t="str">
        <f>'[1]Formations-candidatables'!C62</f>
        <v>Ingénierie pour le Vieillissement et l’Autonomie - IVA</v>
      </c>
      <c r="C73" s="16"/>
      <c r="D73" s="59">
        <f>163+106+1+2</f>
        <v>272</v>
      </c>
      <c r="E73" s="14">
        <v>47</v>
      </c>
      <c r="F73" s="16"/>
      <c r="G73" s="16"/>
      <c r="H73" s="16"/>
      <c r="I73" s="33"/>
      <c r="J73" s="35"/>
    </row>
    <row r="74" spans="1:10" ht="30" x14ac:dyDescent="0.25">
      <c r="A74" s="66"/>
      <c r="B74" s="29" t="str">
        <f>'[1]Formations-candidatables'!C63</f>
        <v>Organisations et Evaluations en Soins Primaires - OrESP</v>
      </c>
      <c r="C74" s="16"/>
      <c r="D74" s="59"/>
      <c r="E74" s="14">
        <v>27</v>
      </c>
      <c r="F74" s="16"/>
      <c r="G74" s="16"/>
      <c r="H74" s="16"/>
      <c r="I74" s="33"/>
      <c r="J74" s="36"/>
    </row>
    <row r="75" spans="1:10" ht="30" x14ac:dyDescent="0.25">
      <c r="A75" s="66"/>
      <c r="B75" s="29" t="str">
        <f>'[1]Formations-candidatables'!C64</f>
        <v>Qualité et Gestion des Risques en Santé - QGRS</v>
      </c>
      <c r="C75" s="16"/>
      <c r="D75" s="59"/>
      <c r="E75" s="14">
        <v>143</v>
      </c>
      <c r="F75" s="16"/>
      <c r="G75" s="16"/>
      <c r="H75" s="16"/>
      <c r="I75" s="33"/>
      <c r="J75" s="36"/>
    </row>
    <row r="76" spans="1:10" ht="30" x14ac:dyDescent="0.25">
      <c r="A76" s="66"/>
      <c r="B76" s="29" t="str">
        <f>'[1]Formations-candidatables'!C65</f>
        <v>Recherche Clinique Interventionnelle - RECLINT</v>
      </c>
      <c r="C76" s="16"/>
      <c r="D76" s="59"/>
      <c r="E76" s="14">
        <v>96</v>
      </c>
      <c r="F76" s="16"/>
      <c r="G76" s="16"/>
      <c r="H76" s="16"/>
      <c r="I76" s="33"/>
      <c r="J76" s="36"/>
    </row>
    <row r="77" spans="1:10" x14ac:dyDescent="0.25">
      <c r="A77" s="66"/>
      <c r="B77" s="29" t="str">
        <f>'[1]Formations-candidatables'!C66</f>
        <v>Santé Publique - SPUB</v>
      </c>
      <c r="C77" s="16"/>
      <c r="D77" s="59"/>
      <c r="E77" s="14">
        <v>89</v>
      </c>
      <c r="F77" s="16"/>
      <c r="G77" s="16"/>
      <c r="H77" s="16"/>
      <c r="I77" s="33"/>
      <c r="J77" s="37"/>
    </row>
    <row r="78" spans="1:10" x14ac:dyDescent="0.25">
      <c r="A78" s="67"/>
      <c r="B78" s="29" t="s">
        <v>25</v>
      </c>
      <c r="C78" s="23">
        <v>45</v>
      </c>
      <c r="D78" s="31"/>
      <c r="E78" s="16"/>
      <c r="F78" s="23">
        <v>344</v>
      </c>
      <c r="G78" s="28">
        <v>203</v>
      </c>
      <c r="H78" s="28">
        <v>535</v>
      </c>
      <c r="I78" s="12">
        <f t="shared" ref="I78" si="6">H78/C78</f>
        <v>11.888888888888889</v>
      </c>
      <c r="J78" s="27">
        <f t="shared" ref="J78" si="7">(H78-G78)/G78</f>
        <v>1.6354679802955665</v>
      </c>
    </row>
    <row r="79" spans="1:10" ht="45" x14ac:dyDescent="0.25">
      <c r="A79" s="65" t="str">
        <f>'[1]Formations-candidatables'!B67</f>
        <v>Innovation, entreprise et société</v>
      </c>
      <c r="B79" s="29" t="str">
        <f>'[1]Formations-candidatables'!C67</f>
        <v>Comportements et décisions économiques à l’ère numérique (CODEEN)</v>
      </c>
      <c r="C79" s="16"/>
      <c r="D79" s="5">
        <f>88+7</f>
        <v>95</v>
      </c>
      <c r="E79" s="14">
        <v>96</v>
      </c>
      <c r="F79" s="16"/>
      <c r="G79" s="16"/>
      <c r="H79" s="16"/>
      <c r="I79" s="33"/>
      <c r="J79" s="38"/>
    </row>
    <row r="80" spans="1:10" x14ac:dyDescent="0.25">
      <c r="A80" s="66"/>
      <c r="B80" s="29" t="str">
        <f>'[1]Formations-candidatables'!C68</f>
        <v>Développement industriel</v>
      </c>
      <c r="C80" s="14">
        <v>5</v>
      </c>
      <c r="D80" s="59">
        <f>86+3</f>
        <v>89</v>
      </c>
      <c r="E80" s="14">
        <v>56</v>
      </c>
      <c r="F80" s="14">
        <v>137</v>
      </c>
      <c r="G80" s="28">
        <v>82</v>
      </c>
      <c r="H80" s="28">
        <v>168</v>
      </c>
      <c r="I80" s="12">
        <f t="shared" ref="I80:I88" si="8">H80/C80</f>
        <v>33.6</v>
      </c>
      <c r="J80" s="27">
        <f t="shared" ref="J80:J88" si="9">(H80-G80)/G80</f>
        <v>1.0487804878048781</v>
      </c>
    </row>
    <row r="81" spans="1:11" ht="30" x14ac:dyDescent="0.25">
      <c r="A81" s="66"/>
      <c r="B81" s="29" t="s">
        <v>85</v>
      </c>
      <c r="C81" s="14">
        <v>17</v>
      </c>
      <c r="D81" s="59"/>
      <c r="E81" s="14">
        <v>80</v>
      </c>
      <c r="F81" s="14">
        <v>171</v>
      </c>
      <c r="G81" s="28">
        <v>203</v>
      </c>
      <c r="H81" s="28">
        <v>257</v>
      </c>
      <c r="I81" s="12">
        <f t="shared" si="8"/>
        <v>15.117647058823529</v>
      </c>
      <c r="J81" s="27">
        <f t="shared" si="9"/>
        <v>0.26600985221674878</v>
      </c>
    </row>
    <row r="82" spans="1:11" ht="60" x14ac:dyDescent="0.25">
      <c r="A82" s="66"/>
      <c r="B82" s="29" t="s">
        <v>86</v>
      </c>
      <c r="C82" s="14">
        <v>10</v>
      </c>
      <c r="D82" s="59">
        <f>107+13</f>
        <v>120</v>
      </c>
      <c r="E82" s="14">
        <v>48</v>
      </c>
      <c r="F82" s="14">
        <v>106</v>
      </c>
      <c r="G82" s="28">
        <v>147</v>
      </c>
      <c r="H82" s="28">
        <v>141</v>
      </c>
      <c r="I82" s="12">
        <f t="shared" si="8"/>
        <v>14.1</v>
      </c>
      <c r="J82" s="27">
        <f t="shared" si="9"/>
        <v>-4.0816326530612242E-2</v>
      </c>
    </row>
    <row r="83" spans="1:11" ht="45" x14ac:dyDescent="0.25">
      <c r="A83" s="66"/>
      <c r="B83" s="29" t="str">
        <f>'[1]Formations-candidatables'!C71</f>
        <v>Innovation et Management de la Transition des Territoires (IMTT)</v>
      </c>
      <c r="C83" s="14">
        <v>10</v>
      </c>
      <c r="D83" s="59"/>
      <c r="E83" s="14">
        <v>76</v>
      </c>
      <c r="F83" s="14">
        <v>91</v>
      </c>
      <c r="G83" s="28">
        <v>127</v>
      </c>
      <c r="H83" s="28">
        <v>164</v>
      </c>
      <c r="I83" s="12">
        <f t="shared" si="8"/>
        <v>16.399999999999999</v>
      </c>
      <c r="J83" s="27">
        <f t="shared" si="9"/>
        <v>0.29133858267716534</v>
      </c>
    </row>
    <row r="84" spans="1:11" x14ac:dyDescent="0.25">
      <c r="A84" s="66"/>
      <c r="B84" s="29" t="str">
        <f>'[1]Formations-candidatables'!C72</f>
        <v>Stratégie digitale</v>
      </c>
      <c r="C84" s="14">
        <v>8</v>
      </c>
      <c r="D84" s="59">
        <f>186+18</f>
        <v>204</v>
      </c>
      <c r="E84" s="14">
        <v>176</v>
      </c>
      <c r="F84" s="14">
        <v>180</v>
      </c>
      <c r="G84" s="28">
        <v>241</v>
      </c>
      <c r="H84" s="28">
        <v>288</v>
      </c>
      <c r="I84" s="12">
        <f t="shared" si="8"/>
        <v>36</v>
      </c>
      <c r="J84" s="27">
        <f t="shared" si="9"/>
        <v>0.19502074688796681</v>
      </c>
    </row>
    <row r="85" spans="1:11" ht="30" x14ac:dyDescent="0.25">
      <c r="A85" s="66"/>
      <c r="B85" s="29" t="s">
        <v>87</v>
      </c>
      <c r="C85" s="14">
        <v>10</v>
      </c>
      <c r="D85" s="59"/>
      <c r="E85" s="14">
        <v>129</v>
      </c>
      <c r="F85" s="14">
        <v>163</v>
      </c>
      <c r="G85" s="28">
        <v>262</v>
      </c>
      <c r="H85" s="28">
        <v>277</v>
      </c>
      <c r="I85" s="12">
        <f t="shared" si="8"/>
        <v>27.7</v>
      </c>
      <c r="J85" s="27">
        <f t="shared" si="9"/>
        <v>5.7251908396946563E-2</v>
      </c>
    </row>
    <row r="86" spans="1:11" ht="30" x14ac:dyDescent="0.25">
      <c r="A86" s="67"/>
      <c r="B86" s="46" t="s">
        <v>143</v>
      </c>
      <c r="C86" s="23">
        <v>15</v>
      </c>
      <c r="D86" s="31"/>
      <c r="E86" s="16"/>
      <c r="F86" s="23">
        <v>42</v>
      </c>
      <c r="G86" s="28">
        <v>45</v>
      </c>
      <c r="H86" s="28">
        <v>63</v>
      </c>
      <c r="I86" s="12">
        <f t="shared" si="8"/>
        <v>4.2</v>
      </c>
      <c r="J86" s="27">
        <f t="shared" si="9"/>
        <v>0.4</v>
      </c>
    </row>
    <row r="87" spans="1:11" ht="30" x14ac:dyDescent="0.25">
      <c r="A87" s="60" t="str">
        <f>'[1]Formations-candidatables'!B74</f>
        <v>Langues étrangères appliquées</v>
      </c>
      <c r="B87" s="29" t="s">
        <v>89</v>
      </c>
      <c r="C87" s="14">
        <v>20</v>
      </c>
      <c r="D87" s="5">
        <f>78+5</f>
        <v>83</v>
      </c>
      <c r="E87" s="14">
        <v>89</v>
      </c>
      <c r="F87" s="14">
        <v>70</v>
      </c>
      <c r="G87" s="28">
        <v>125</v>
      </c>
      <c r="H87" s="28">
        <v>112</v>
      </c>
      <c r="I87" s="12">
        <f t="shared" si="8"/>
        <v>5.6</v>
      </c>
      <c r="J87" s="27">
        <f t="shared" si="9"/>
        <v>-0.104</v>
      </c>
      <c r="K87" t="s">
        <v>88</v>
      </c>
    </row>
    <row r="88" spans="1:11" ht="30" x14ac:dyDescent="0.25">
      <c r="A88" s="60"/>
      <c r="B88" s="29" t="str">
        <f>'[1]Formations-candidatables'!C75</f>
        <v>Traduction et Rédaction d'Entreprise (TRE)</v>
      </c>
      <c r="C88" s="14">
        <v>25</v>
      </c>
      <c r="D88" s="5">
        <f>97+10</f>
        <v>107</v>
      </c>
      <c r="E88" s="14">
        <v>94</v>
      </c>
      <c r="F88" s="14">
        <v>95</v>
      </c>
      <c r="G88" s="28">
        <v>83</v>
      </c>
      <c r="H88" s="28">
        <v>90</v>
      </c>
      <c r="I88" s="12">
        <f t="shared" si="8"/>
        <v>3.6</v>
      </c>
      <c r="J88" s="27">
        <f t="shared" si="9"/>
        <v>8.4337349397590355E-2</v>
      </c>
    </row>
    <row r="89" spans="1:11" ht="30" x14ac:dyDescent="0.25">
      <c r="A89" s="65" t="str">
        <f>'[1]Formations-candidatables'!B76</f>
        <v>Langues, littératures et civilisations étrangères et régionales</v>
      </c>
      <c r="B89" s="29" t="str">
        <f>'[1]Formations-candidatables'!C76</f>
        <v xml:space="preserve">Etudes du monde anglophones </v>
      </c>
      <c r="C89" s="16"/>
      <c r="D89" s="5">
        <v>90</v>
      </c>
      <c r="E89" s="14">
        <v>120</v>
      </c>
      <c r="F89" s="16"/>
      <c r="G89" s="16"/>
      <c r="H89" s="16"/>
      <c r="I89" s="33"/>
      <c r="J89" s="38"/>
    </row>
    <row r="90" spans="1:11" ht="30" x14ac:dyDescent="0.25">
      <c r="A90" s="66"/>
      <c r="B90" s="29" t="str">
        <f>'[1]Formations-candidatables'!C77</f>
        <v xml:space="preserve">Etudes hispaniques et hispano-américaines </v>
      </c>
      <c r="C90" s="16"/>
      <c r="D90" s="5">
        <v>40</v>
      </c>
      <c r="E90" s="14">
        <v>46</v>
      </c>
      <c r="F90" s="16"/>
      <c r="G90" s="16"/>
      <c r="H90" s="16"/>
      <c r="I90" s="33"/>
      <c r="J90" s="38"/>
    </row>
    <row r="91" spans="1:11" x14ac:dyDescent="0.25">
      <c r="A91" s="66"/>
      <c r="B91" s="29" t="str">
        <f>'[1]Formations-candidatables'!C78</f>
        <v xml:space="preserve">Langue et culture italiennes </v>
      </c>
      <c r="C91" s="16"/>
      <c r="D91" s="5">
        <v>24</v>
      </c>
      <c r="E91" s="14">
        <v>40</v>
      </c>
      <c r="F91" s="16"/>
      <c r="G91" s="16"/>
      <c r="H91" s="16"/>
      <c r="I91" s="33"/>
      <c r="J91" s="38"/>
    </row>
    <row r="92" spans="1:11" ht="30" x14ac:dyDescent="0.25">
      <c r="A92" s="67"/>
      <c r="B92" s="29" t="s">
        <v>90</v>
      </c>
      <c r="C92" s="23">
        <v>50</v>
      </c>
      <c r="D92" s="31"/>
      <c r="E92" s="16"/>
      <c r="F92" s="23">
        <v>205</v>
      </c>
      <c r="G92" s="28">
        <v>112</v>
      </c>
      <c r="H92" s="28">
        <v>140</v>
      </c>
      <c r="I92" s="12">
        <f t="shared" ref="I92" si="10">H92/C92</f>
        <v>2.8</v>
      </c>
      <c r="J92" s="27">
        <f t="shared" ref="J92" si="11">(H92-G92)/G92</f>
        <v>0.25</v>
      </c>
    </row>
    <row r="93" spans="1:11" x14ac:dyDescent="0.25">
      <c r="A93" s="65" t="str">
        <f>'[1]Formations-candidatables'!B79</f>
        <v>Lettres</v>
      </c>
      <c r="B93" s="29" t="str">
        <f>'[1]Formations-candidatables'!C79</f>
        <v>À la carte</v>
      </c>
      <c r="C93" s="16"/>
      <c r="D93" s="5">
        <f>37+4</f>
        <v>41</v>
      </c>
      <c r="E93" s="14">
        <v>26</v>
      </c>
      <c r="F93" s="16"/>
      <c r="G93" s="16"/>
      <c r="H93" s="16"/>
      <c r="I93" s="33"/>
      <c r="J93" s="38"/>
    </row>
    <row r="94" spans="1:11" ht="45" x14ac:dyDescent="0.25">
      <c r="A94" s="66"/>
      <c r="B94" s="29" t="s">
        <v>92</v>
      </c>
      <c r="C94" s="14">
        <v>25</v>
      </c>
      <c r="D94" s="5">
        <v>53</v>
      </c>
      <c r="E94" s="14">
        <v>187</v>
      </c>
      <c r="F94" s="14">
        <v>155</v>
      </c>
      <c r="G94" s="28">
        <v>109</v>
      </c>
      <c r="H94" s="28">
        <v>204</v>
      </c>
      <c r="I94" s="12">
        <f t="shared" ref="I94" si="12">H94/C94</f>
        <v>8.16</v>
      </c>
      <c r="J94" s="27">
        <f t="shared" ref="J94" si="13">(H94-G94)/G94</f>
        <v>0.87155963302752293</v>
      </c>
      <c r="K94" t="s">
        <v>91</v>
      </c>
    </row>
    <row r="95" spans="1:11" ht="45" x14ac:dyDescent="0.25">
      <c r="A95" s="66"/>
      <c r="B95" s="29" t="str">
        <f>'[1]Formations-candidatables'!C81</f>
        <v>Linguistique, traitements informatiques du texte et processus cognitifs</v>
      </c>
      <c r="C95" s="16"/>
      <c r="D95" s="5">
        <f>28+3</f>
        <v>31</v>
      </c>
      <c r="E95" s="14">
        <v>37</v>
      </c>
      <c r="F95" s="16"/>
      <c r="G95" s="16"/>
      <c r="H95" s="16"/>
      <c r="I95" s="33"/>
      <c r="J95" s="38"/>
    </row>
    <row r="96" spans="1:11" ht="45" x14ac:dyDescent="0.25">
      <c r="A96" s="66"/>
      <c r="B96" s="29" t="str">
        <f>'[1]Formations-candidatables'!C82</f>
        <v>Mondes du document : supports, contenus, médiations</v>
      </c>
      <c r="C96" s="14">
        <v>20</v>
      </c>
      <c r="D96" s="5">
        <f>50+2</f>
        <v>52</v>
      </c>
      <c r="E96" s="14">
        <v>43</v>
      </c>
      <c r="F96" s="14">
        <v>72</v>
      </c>
      <c r="G96" s="28">
        <v>97</v>
      </c>
      <c r="H96" s="28">
        <v>120</v>
      </c>
      <c r="I96" s="12">
        <f t="shared" ref="I96:I98" si="14">H96/C96</f>
        <v>6</v>
      </c>
      <c r="J96" s="27">
        <f t="shared" ref="J96:J98" si="15">(H96-G96)/G96</f>
        <v>0.23711340206185566</v>
      </c>
    </row>
    <row r="97" spans="1:11" ht="45" x14ac:dyDescent="0.25">
      <c r="A97" s="67"/>
      <c r="B97" s="46" t="s">
        <v>158</v>
      </c>
      <c r="C97" s="23">
        <v>25</v>
      </c>
      <c r="D97" s="31"/>
      <c r="E97" s="16"/>
      <c r="F97" s="23">
        <v>97</v>
      </c>
      <c r="G97" s="28">
        <v>260</v>
      </c>
      <c r="H97" s="28">
        <v>266</v>
      </c>
      <c r="I97" s="12">
        <f t="shared" si="14"/>
        <v>10.64</v>
      </c>
      <c r="J97" s="27">
        <f t="shared" si="15"/>
        <v>2.3076923076923078E-2</v>
      </c>
    </row>
    <row r="98" spans="1:11" ht="30" x14ac:dyDescent="0.25">
      <c r="A98" s="65" t="str">
        <f>'[1]Formations-candidatables'!B83</f>
        <v>Management</v>
      </c>
      <c r="B98" s="29" t="str">
        <f>'[1]Formations-candidatables'!C83</f>
        <v>Management de la communication d'entreprise</v>
      </c>
      <c r="C98" s="14">
        <v>23</v>
      </c>
      <c r="D98" s="5"/>
      <c r="E98" s="14">
        <v>267</v>
      </c>
      <c r="F98" s="14">
        <v>338</v>
      </c>
      <c r="G98" s="28">
        <v>395</v>
      </c>
      <c r="H98" s="28">
        <v>533</v>
      </c>
      <c r="I98" s="12">
        <f t="shared" si="14"/>
        <v>23.173913043478262</v>
      </c>
      <c r="J98" s="27">
        <f t="shared" si="15"/>
        <v>0.34936708860759491</v>
      </c>
    </row>
    <row r="99" spans="1:11" ht="30" x14ac:dyDescent="0.25">
      <c r="A99" s="66"/>
      <c r="B99" s="29" t="str">
        <f>'[1]Formations-candidatables'!C84</f>
        <v>Management de la communication d'entreprise</v>
      </c>
      <c r="C99" s="16"/>
      <c r="D99" s="5"/>
      <c r="E99" s="14">
        <v>373</v>
      </c>
      <c r="F99" s="16"/>
      <c r="G99" s="16"/>
      <c r="H99" s="16"/>
      <c r="I99" s="33"/>
      <c r="J99" s="38"/>
    </row>
    <row r="100" spans="1:11" ht="30" x14ac:dyDescent="0.25">
      <c r="A100" s="66"/>
      <c r="B100" s="29" t="str">
        <f>'[1]Formations-candidatables'!C85</f>
        <v>Management de l'art et de la culture</v>
      </c>
      <c r="C100" s="16"/>
      <c r="D100" s="5"/>
      <c r="E100" s="14">
        <v>105</v>
      </c>
      <c r="F100" s="16"/>
      <c r="G100" s="16"/>
      <c r="H100" s="16"/>
      <c r="I100" s="33"/>
      <c r="J100" s="38"/>
    </row>
    <row r="101" spans="1:11" ht="30" x14ac:dyDescent="0.25">
      <c r="A101" s="66"/>
      <c r="B101" s="29" t="s">
        <v>139</v>
      </c>
      <c r="C101" s="16"/>
      <c r="D101" s="5"/>
      <c r="E101" s="14">
        <v>106</v>
      </c>
      <c r="F101" s="16"/>
      <c r="G101" s="16"/>
      <c r="H101" s="16"/>
      <c r="I101" s="33"/>
      <c r="J101" s="38"/>
    </row>
    <row r="102" spans="1:11" ht="45" x14ac:dyDescent="0.25">
      <c r="A102" s="66"/>
      <c r="B102" s="29" t="s">
        <v>141</v>
      </c>
      <c r="C102" s="16"/>
      <c r="D102" s="5"/>
      <c r="E102" s="14">
        <v>111</v>
      </c>
      <c r="F102" s="16"/>
      <c r="G102" s="16"/>
      <c r="H102" s="16"/>
      <c r="I102" s="33"/>
      <c r="J102" s="38"/>
    </row>
    <row r="103" spans="1:11" ht="30" x14ac:dyDescent="0.25">
      <c r="A103" s="66"/>
      <c r="B103" s="29" t="str">
        <f>'[1]Formations-candidatables'!C88</f>
        <v>Management de l'hôtellerie internationale</v>
      </c>
      <c r="C103" s="16"/>
      <c r="D103" s="5"/>
      <c r="E103" s="14">
        <v>155</v>
      </c>
      <c r="F103" s="16"/>
      <c r="G103" s="16"/>
      <c r="H103" s="16"/>
      <c r="I103" s="33"/>
      <c r="J103" s="38"/>
    </row>
    <row r="104" spans="1:11" x14ac:dyDescent="0.25">
      <c r="A104" s="66"/>
      <c r="B104" s="29" t="str">
        <f>'[1]Formations-candidatables'!C89</f>
        <v>Management public</v>
      </c>
      <c r="C104" s="16"/>
      <c r="D104" s="5"/>
      <c r="E104" s="14">
        <v>152</v>
      </c>
      <c r="F104" s="16"/>
      <c r="G104" s="16"/>
      <c r="H104" s="16"/>
      <c r="I104" s="33"/>
      <c r="J104" s="38"/>
    </row>
    <row r="105" spans="1:11" x14ac:dyDescent="0.25">
      <c r="A105" s="67"/>
      <c r="B105" s="29" t="s">
        <v>93</v>
      </c>
      <c r="C105" s="23">
        <v>23</v>
      </c>
      <c r="D105" s="31"/>
      <c r="E105" s="16"/>
      <c r="F105" s="23">
        <v>93</v>
      </c>
      <c r="G105" s="28">
        <v>200</v>
      </c>
      <c r="H105" s="28">
        <v>218</v>
      </c>
      <c r="I105" s="12">
        <f t="shared" ref="I105" si="16">H105/C105</f>
        <v>9.4782608695652169</v>
      </c>
      <c r="J105" s="27">
        <f t="shared" ref="J105" si="17">(H105-G105)/G105</f>
        <v>0.09</v>
      </c>
    </row>
    <row r="106" spans="1:11" ht="30" x14ac:dyDescent="0.25">
      <c r="A106" s="60" t="s">
        <v>31</v>
      </c>
      <c r="B106" s="44" t="s">
        <v>96</v>
      </c>
      <c r="C106" s="16"/>
      <c r="D106" s="59">
        <f>148+200</f>
        <v>348</v>
      </c>
      <c r="E106" s="14">
        <v>335</v>
      </c>
      <c r="F106" s="16"/>
      <c r="G106" s="16"/>
      <c r="H106" s="16"/>
      <c r="I106" s="33"/>
      <c r="J106" s="38"/>
      <c r="K106" t="s">
        <v>94</v>
      </c>
    </row>
    <row r="107" spans="1:11" x14ac:dyDescent="0.25">
      <c r="A107" s="60"/>
      <c r="B107" s="46" t="s">
        <v>95</v>
      </c>
      <c r="C107" s="14">
        <v>30</v>
      </c>
      <c r="D107" s="59"/>
      <c r="E107" s="14">
        <v>785</v>
      </c>
      <c r="F107" s="14">
        <v>726</v>
      </c>
      <c r="G107" s="28">
        <v>887</v>
      </c>
      <c r="H107" s="28">
        <v>1364</v>
      </c>
      <c r="I107" s="12">
        <f t="shared" ref="I107" si="18">H107/C107</f>
        <v>45.466666666666669</v>
      </c>
      <c r="J107" s="27">
        <f t="shared" ref="J107" si="19">(H107-G107)/G107</f>
        <v>0.53776775648252539</v>
      </c>
      <c r="K107" t="s">
        <v>94</v>
      </c>
    </row>
    <row r="108" spans="1:11" ht="30" x14ac:dyDescent="0.25">
      <c r="A108" s="60"/>
      <c r="B108" s="29" t="str">
        <f>'[1]Formations-candidatables'!C93</f>
        <v>Stratégies et Management International</v>
      </c>
      <c r="C108" s="16"/>
      <c r="D108" s="59"/>
      <c r="E108" s="14">
        <v>159</v>
      </c>
      <c r="F108" s="16"/>
      <c r="G108" s="16"/>
      <c r="H108" s="16"/>
      <c r="I108" s="33"/>
      <c r="J108" s="34"/>
    </row>
    <row r="109" spans="1:11" ht="30" x14ac:dyDescent="0.25">
      <c r="A109" s="60"/>
      <c r="B109" s="29" t="str">
        <f>'[1]Formations-candidatables'!C94</f>
        <v>Stratégies et Management International</v>
      </c>
      <c r="C109" s="16"/>
      <c r="D109" s="59"/>
      <c r="E109" s="14">
        <v>325</v>
      </c>
      <c r="F109" s="16"/>
      <c r="G109" s="16"/>
      <c r="H109" s="16"/>
      <c r="I109" s="33"/>
      <c r="J109" s="34"/>
    </row>
    <row r="110" spans="1:11" ht="45" x14ac:dyDescent="0.25">
      <c r="A110" s="60" t="s">
        <v>134</v>
      </c>
      <c r="B110" s="44" t="s">
        <v>138</v>
      </c>
      <c r="C110" s="51"/>
      <c r="D110" s="31"/>
      <c r="E110" s="16"/>
      <c r="F110" s="30">
        <v>39</v>
      </c>
      <c r="G110" s="51"/>
      <c r="H110" s="51"/>
      <c r="I110" s="33"/>
      <c r="J110" s="38"/>
      <c r="K110" t="s">
        <v>140</v>
      </c>
    </row>
    <row r="111" spans="1:11" ht="30" x14ac:dyDescent="0.25">
      <c r="A111" s="60"/>
      <c r="B111" s="44" t="s">
        <v>135</v>
      </c>
      <c r="C111" s="30">
        <v>21</v>
      </c>
      <c r="D111" s="31"/>
      <c r="E111" s="16"/>
      <c r="F111" s="30">
        <v>48</v>
      </c>
      <c r="G111" s="30">
        <v>77</v>
      </c>
      <c r="H111" s="30">
        <v>128</v>
      </c>
      <c r="I111" s="12">
        <f t="shared" ref="I111:I113" si="20">H111/C111</f>
        <v>6.0952380952380949</v>
      </c>
      <c r="J111" s="27">
        <f t="shared" ref="J111:J113" si="21">(H111-G111)/G111</f>
        <v>0.66233766233766234</v>
      </c>
      <c r="K111" t="s">
        <v>140</v>
      </c>
    </row>
    <row r="112" spans="1:11" ht="30" x14ac:dyDescent="0.25">
      <c r="A112" s="60"/>
      <c r="B112" s="44" t="s">
        <v>136</v>
      </c>
      <c r="C112" s="30">
        <v>23</v>
      </c>
      <c r="D112" s="31"/>
      <c r="E112" s="16"/>
      <c r="F112" s="30">
        <v>106</v>
      </c>
      <c r="G112" s="30">
        <v>191</v>
      </c>
      <c r="H112" s="30">
        <v>266</v>
      </c>
      <c r="I112" s="12">
        <f t="shared" si="20"/>
        <v>11.565217391304348</v>
      </c>
      <c r="J112" s="27">
        <f t="shared" si="21"/>
        <v>0.39267015706806285</v>
      </c>
      <c r="K112" t="s">
        <v>140</v>
      </c>
    </row>
    <row r="113" spans="1:14" ht="45" x14ac:dyDescent="0.25">
      <c r="A113" s="60"/>
      <c r="B113" s="44" t="s">
        <v>137</v>
      </c>
      <c r="C113" s="30">
        <v>15</v>
      </c>
      <c r="D113" s="31"/>
      <c r="E113" s="16"/>
      <c r="F113" s="30">
        <v>43</v>
      </c>
      <c r="G113" s="30">
        <v>59</v>
      </c>
      <c r="H113" s="30">
        <v>38</v>
      </c>
      <c r="I113" s="12">
        <f t="shared" si="20"/>
        <v>2.5333333333333332</v>
      </c>
      <c r="J113" s="27">
        <f t="shared" si="21"/>
        <v>-0.3559322033898305</v>
      </c>
      <c r="K113" t="s">
        <v>140</v>
      </c>
    </row>
    <row r="114" spans="1:14" x14ac:dyDescent="0.25">
      <c r="A114" s="65" t="str">
        <f>'[1]Formations-candidatables'!B95</f>
        <v>Marketing, vente</v>
      </c>
      <c r="B114" s="29" t="str">
        <f>'[1]Formations-candidatables'!C95</f>
        <v xml:space="preserve">Ingénierie Commerciale </v>
      </c>
      <c r="C114" s="16"/>
      <c r="D114" s="31"/>
      <c r="E114" s="14">
        <v>419</v>
      </c>
      <c r="F114" s="16"/>
      <c r="G114" s="16"/>
      <c r="H114" s="16"/>
      <c r="I114" s="33"/>
      <c r="J114" s="38"/>
    </row>
    <row r="115" spans="1:14" x14ac:dyDescent="0.25">
      <c r="A115" s="66"/>
      <c r="B115" s="29" t="str">
        <f>'[1]Formations-candidatables'!C96</f>
        <v xml:space="preserve">Ingénierie Commerciale </v>
      </c>
      <c r="C115" s="16"/>
      <c r="D115" s="31"/>
      <c r="E115" s="14">
        <v>367</v>
      </c>
      <c r="F115" s="16"/>
      <c r="G115" s="16"/>
      <c r="H115" s="16"/>
      <c r="I115" s="33"/>
      <c r="J115" s="38"/>
    </row>
    <row r="116" spans="1:14" x14ac:dyDescent="0.25">
      <c r="A116" s="66"/>
      <c r="B116" s="29" t="str">
        <f>'[1]Formations-candidatables'!C97</f>
        <v xml:space="preserve">Marketing Digital </v>
      </c>
      <c r="C116" s="14">
        <v>22</v>
      </c>
      <c r="D116" s="31"/>
      <c r="E116" s="14">
        <v>765</v>
      </c>
      <c r="F116" s="14">
        <v>674</v>
      </c>
      <c r="G116" s="28">
        <v>467</v>
      </c>
      <c r="H116" s="28">
        <v>648</v>
      </c>
      <c r="I116" s="12">
        <f t="shared" ref="I116" si="22">H116/C116</f>
        <v>29.454545454545453</v>
      </c>
      <c r="J116" s="27">
        <f t="shared" ref="J116" si="23">(H116-G116)/G116</f>
        <v>0.38758029978586722</v>
      </c>
    </row>
    <row r="117" spans="1:14" ht="30" x14ac:dyDescent="0.25">
      <c r="A117" s="66"/>
      <c r="B117" s="29" t="s">
        <v>97</v>
      </c>
      <c r="C117" s="16"/>
      <c r="D117" s="31"/>
      <c r="E117" s="14">
        <v>604</v>
      </c>
      <c r="F117" s="16"/>
      <c r="G117" s="16"/>
      <c r="H117" s="16"/>
      <c r="I117" s="33"/>
      <c r="J117" s="38"/>
    </row>
    <row r="118" spans="1:14" ht="30" x14ac:dyDescent="0.25">
      <c r="A118" s="66"/>
      <c r="B118" s="29" t="str">
        <f>'[1]Formations-candidatables'!C99</f>
        <v>Marketing, Entrepreneuriat et Évènementiel Sportif</v>
      </c>
      <c r="C118" s="16"/>
      <c r="D118" s="31"/>
      <c r="E118" s="14">
        <v>258</v>
      </c>
      <c r="F118" s="16"/>
      <c r="G118" s="16"/>
      <c r="H118" s="16"/>
      <c r="I118" s="33"/>
      <c r="J118" s="38"/>
    </row>
    <row r="119" spans="1:14" ht="30" x14ac:dyDescent="0.25">
      <c r="A119" s="66"/>
      <c r="B119" s="29" t="str">
        <f>'[1]Formations-candidatables'!C100</f>
        <v>Marketing, Entrepreneuriat et Évènementiel Sportif</v>
      </c>
      <c r="C119" s="14">
        <v>22</v>
      </c>
      <c r="D119" s="31"/>
      <c r="E119" s="14">
        <v>328</v>
      </c>
      <c r="F119" s="14">
        <v>390</v>
      </c>
      <c r="G119" s="28">
        <v>550</v>
      </c>
      <c r="H119" s="28">
        <v>773</v>
      </c>
      <c r="I119" s="12">
        <f t="shared" ref="I119:I121" si="24">H119/C119</f>
        <v>35.136363636363633</v>
      </c>
      <c r="J119" s="27">
        <f t="shared" ref="J119:J121" si="25">(H119-G119)/G119</f>
        <v>0.40545454545454546</v>
      </c>
    </row>
    <row r="120" spans="1:14" ht="30" x14ac:dyDescent="0.25">
      <c r="A120" s="67"/>
      <c r="B120" s="46" t="s">
        <v>142</v>
      </c>
      <c r="C120" s="23">
        <v>23</v>
      </c>
      <c r="D120" s="31"/>
      <c r="E120" s="16"/>
      <c r="F120" s="23">
        <v>584</v>
      </c>
      <c r="G120" s="28">
        <v>505</v>
      </c>
      <c r="H120" s="28">
        <v>757</v>
      </c>
      <c r="I120" s="12">
        <f t="shared" si="24"/>
        <v>32.913043478260867</v>
      </c>
      <c r="J120" s="27">
        <f t="shared" si="25"/>
        <v>0.49900990099009901</v>
      </c>
    </row>
    <row r="121" spans="1:14" ht="30" x14ac:dyDescent="0.25">
      <c r="A121" s="60" t="str">
        <f>'[1]Formations-candidatables'!B103</f>
        <v>Mathématiques et applications</v>
      </c>
      <c r="B121" s="29" t="str">
        <f>'[1]Formations-candidatables'!C101</f>
        <v>Ingénierie Mathématique (IM)</v>
      </c>
      <c r="C121" s="14">
        <v>50</v>
      </c>
      <c r="D121" s="59">
        <v>144</v>
      </c>
      <c r="E121" s="14">
        <v>203</v>
      </c>
      <c r="F121" s="14">
        <v>270</v>
      </c>
      <c r="G121" s="28">
        <v>433</v>
      </c>
      <c r="H121" s="28">
        <v>451</v>
      </c>
      <c r="I121" s="12">
        <f t="shared" si="24"/>
        <v>9.02</v>
      </c>
      <c r="J121" s="27">
        <f t="shared" si="25"/>
        <v>4.1570438799076209E-2</v>
      </c>
    </row>
    <row r="122" spans="1:14" ht="30" x14ac:dyDescent="0.25">
      <c r="A122" s="60"/>
      <c r="B122" s="29" t="s">
        <v>98</v>
      </c>
      <c r="C122" s="16"/>
      <c r="D122" s="59"/>
      <c r="E122" s="14">
        <v>154</v>
      </c>
      <c r="F122" s="14">
        <v>213</v>
      </c>
      <c r="G122" s="16"/>
      <c r="H122" s="16"/>
      <c r="I122" s="33"/>
      <c r="J122" s="38"/>
    </row>
    <row r="123" spans="1:14" ht="45" x14ac:dyDescent="0.25">
      <c r="A123" s="60"/>
      <c r="B123" s="46" t="s">
        <v>159</v>
      </c>
      <c r="C123" s="14">
        <v>27</v>
      </c>
      <c r="D123" s="5">
        <v>86</v>
      </c>
      <c r="E123" s="14">
        <v>146</v>
      </c>
      <c r="F123" s="14">
        <v>138</v>
      </c>
      <c r="G123" s="28">
        <v>205</v>
      </c>
      <c r="H123" s="28">
        <v>222</v>
      </c>
      <c r="I123" s="12">
        <f t="shared" ref="I123:I191" si="26">H123/C123</f>
        <v>8.2222222222222214</v>
      </c>
      <c r="J123" s="27">
        <f t="shared" ref="J123:J191" si="27">(H123-G123)/G123</f>
        <v>8.2926829268292687E-2</v>
      </c>
      <c r="K123" t="s">
        <v>99</v>
      </c>
    </row>
    <row r="124" spans="1:14" ht="45" x14ac:dyDescent="0.25">
      <c r="A124" s="65" t="str">
        <f>'[1]Formations-candidatables'!B105</f>
        <v>Méthodes informatiques appliquées à la gestion des entreprises - MIAGE</v>
      </c>
      <c r="B124" s="56" t="s">
        <v>170</v>
      </c>
      <c r="C124" s="14">
        <v>18</v>
      </c>
      <c r="D124" s="73">
        <v>321</v>
      </c>
      <c r="E124" s="28">
        <v>575</v>
      </c>
      <c r="F124" s="28">
        <v>853</v>
      </c>
      <c r="G124" s="28">
        <v>676</v>
      </c>
      <c r="H124" s="28">
        <v>843</v>
      </c>
      <c r="I124" s="12">
        <f t="shared" si="26"/>
        <v>46.833333333333336</v>
      </c>
      <c r="J124" s="68">
        <f>(H124+H125+H126+H127-G124)/G124</f>
        <v>2.0014792899408285</v>
      </c>
    </row>
    <row r="125" spans="1:14" ht="60" x14ac:dyDescent="0.25">
      <c r="A125" s="66"/>
      <c r="B125" s="56" t="s">
        <v>171</v>
      </c>
      <c r="C125" s="28">
        <v>6</v>
      </c>
      <c r="D125" s="74"/>
      <c r="E125" s="16"/>
      <c r="F125" s="16"/>
      <c r="G125" s="16"/>
      <c r="H125" s="28">
        <v>554</v>
      </c>
      <c r="I125" s="12">
        <f>H125/C125</f>
        <v>92.333333333333329</v>
      </c>
      <c r="J125" s="69"/>
    </row>
    <row r="126" spans="1:14" ht="30" x14ac:dyDescent="0.25">
      <c r="A126" s="66"/>
      <c r="B126" s="56" t="s">
        <v>172</v>
      </c>
      <c r="C126" s="28">
        <v>6</v>
      </c>
      <c r="D126" s="74"/>
      <c r="E126" s="16"/>
      <c r="F126" s="16"/>
      <c r="G126" s="16"/>
      <c r="H126" s="28">
        <v>252</v>
      </c>
      <c r="I126" s="12">
        <f>H126/C126</f>
        <v>42</v>
      </c>
      <c r="J126" s="69"/>
      <c r="L126" s="28"/>
      <c r="M126" s="28"/>
      <c r="N126" s="28"/>
    </row>
    <row r="127" spans="1:14" ht="45" x14ac:dyDescent="0.25">
      <c r="A127" s="66"/>
      <c r="B127" s="56" t="s">
        <v>173</v>
      </c>
      <c r="C127" s="28">
        <v>6</v>
      </c>
      <c r="D127" s="74"/>
      <c r="E127" s="16"/>
      <c r="F127" s="16"/>
      <c r="G127" s="16"/>
      <c r="H127" s="28">
        <v>380</v>
      </c>
      <c r="I127" s="12">
        <f>H127/C127</f>
        <v>63.333333333333336</v>
      </c>
      <c r="J127" s="70"/>
    </row>
    <row r="128" spans="1:14" ht="45" x14ac:dyDescent="0.25">
      <c r="A128" s="66"/>
      <c r="B128" s="56" t="s">
        <v>167</v>
      </c>
      <c r="C128" s="28">
        <v>12</v>
      </c>
      <c r="D128" s="74"/>
      <c r="E128" s="16"/>
      <c r="F128" s="16"/>
      <c r="G128" s="16"/>
      <c r="H128" s="28">
        <v>461</v>
      </c>
      <c r="I128" s="12">
        <f t="shared" si="26"/>
        <v>38.416666666666664</v>
      </c>
      <c r="J128" s="68">
        <f>(H130+H129+H128-G130)/G130</f>
        <v>1.271948608137045</v>
      </c>
    </row>
    <row r="129" spans="1:11" ht="30" x14ac:dyDescent="0.25">
      <c r="A129" s="66"/>
      <c r="B129" s="56" t="s">
        <v>168</v>
      </c>
      <c r="C129" s="28">
        <v>12</v>
      </c>
      <c r="D129" s="74"/>
      <c r="E129" s="16"/>
      <c r="F129" s="16"/>
      <c r="G129" s="16"/>
      <c r="H129" s="28">
        <v>232</v>
      </c>
      <c r="I129" s="12">
        <f t="shared" si="26"/>
        <v>19.333333333333332</v>
      </c>
      <c r="J129" s="69"/>
    </row>
    <row r="130" spans="1:11" ht="45" x14ac:dyDescent="0.25">
      <c r="A130" s="67"/>
      <c r="B130" s="56" t="s">
        <v>169</v>
      </c>
      <c r="C130" s="14">
        <v>12</v>
      </c>
      <c r="D130" s="75"/>
      <c r="E130" s="28">
        <v>437</v>
      </c>
      <c r="F130" s="28">
        <v>535</v>
      </c>
      <c r="G130" s="28">
        <v>467</v>
      </c>
      <c r="H130" s="28">
        <v>368</v>
      </c>
      <c r="I130" s="12">
        <f t="shared" si="26"/>
        <v>30.666666666666668</v>
      </c>
      <c r="J130" s="70"/>
      <c r="K130" s="29"/>
    </row>
    <row r="131" spans="1:11" ht="30" x14ac:dyDescent="0.25">
      <c r="A131" s="49" t="str">
        <f>'[1]Formations-candidatables'!B109</f>
        <v>Métiers de l'enseignement, de l'éducation et de la formation (MEEF), 1er degré</v>
      </c>
      <c r="B131" s="29" t="str">
        <f>'[1]Formations-candidatables'!C106</f>
        <v/>
      </c>
      <c r="C131" s="28"/>
      <c r="D131" s="26">
        <f>1551+74</f>
        <v>1625</v>
      </c>
      <c r="E131" s="28">
        <v>2631</v>
      </c>
      <c r="F131" s="32">
        <v>4842</v>
      </c>
      <c r="G131" s="32">
        <v>5378</v>
      </c>
      <c r="H131" s="57"/>
      <c r="I131" s="33"/>
      <c r="J131" s="38"/>
    </row>
    <row r="132" spans="1:11" x14ac:dyDescent="0.25">
      <c r="A132" s="60" t="str">
        <f>'[1]Formations-candidatables'!B121</f>
        <v>Métiers de l'enseignement, de l'éducation et de la formation (MEEF), 2nd degré</v>
      </c>
      <c r="B132" s="29" t="str">
        <f>'[1]Formations-candidatables'!C110</f>
        <v>Anglais</v>
      </c>
      <c r="C132" s="14"/>
      <c r="D132" s="5">
        <f>114+16</f>
        <v>130</v>
      </c>
      <c r="E132" s="14">
        <v>198</v>
      </c>
      <c r="F132" s="14">
        <v>207</v>
      </c>
      <c r="G132" s="28">
        <v>316</v>
      </c>
      <c r="H132" s="16"/>
      <c r="I132" s="33"/>
      <c r="J132" s="38"/>
    </row>
    <row r="133" spans="1:11" x14ac:dyDescent="0.25">
      <c r="A133" s="60"/>
      <c r="B133" s="29" t="str">
        <f>'[1]Formations-candidatables'!C111</f>
        <v>Economie-Gestion</v>
      </c>
      <c r="C133" s="14"/>
      <c r="D133" s="5">
        <f>50+11</f>
        <v>61</v>
      </c>
      <c r="E133" s="14">
        <v>82</v>
      </c>
      <c r="F133" s="14">
        <v>91</v>
      </c>
      <c r="G133" s="28"/>
      <c r="H133" s="16"/>
      <c r="I133" s="33"/>
      <c r="J133" s="38"/>
    </row>
    <row r="134" spans="1:11" ht="30" x14ac:dyDescent="0.25">
      <c r="A134" s="60"/>
      <c r="B134" s="29" t="str">
        <f>'[1]Formations-candidatables'!C112</f>
        <v>Education Physique et Sportive (EPS)</v>
      </c>
      <c r="C134" s="14"/>
      <c r="D134" s="5">
        <f>332+38</f>
        <v>370</v>
      </c>
      <c r="E134" s="14">
        <v>787</v>
      </c>
      <c r="F134" s="14">
        <v>819</v>
      </c>
      <c r="G134" s="28">
        <v>819</v>
      </c>
      <c r="H134" s="16"/>
      <c r="I134" s="33"/>
      <c r="J134" s="38"/>
    </row>
    <row r="135" spans="1:11" x14ac:dyDescent="0.25">
      <c r="A135" s="60"/>
      <c r="B135" s="29" t="str">
        <f>'[1]Formations-candidatables'!C113</f>
        <v>Espagnol</v>
      </c>
      <c r="C135" s="14"/>
      <c r="D135" s="5">
        <f>77+6</f>
        <v>83</v>
      </c>
      <c r="E135" s="14">
        <v>150</v>
      </c>
      <c r="F135" s="14">
        <v>122</v>
      </c>
      <c r="G135" s="28">
        <v>163</v>
      </c>
      <c r="H135" s="16"/>
      <c r="I135" s="33"/>
      <c r="J135" s="38"/>
    </row>
    <row r="136" spans="1:11" x14ac:dyDescent="0.25">
      <c r="A136" s="60"/>
      <c r="B136" s="29" t="str">
        <f>'[1]Formations-candidatables'!C114</f>
        <v>Histoire-Géographie</v>
      </c>
      <c r="C136" s="14"/>
      <c r="D136" s="5">
        <f>133+17</f>
        <v>150</v>
      </c>
      <c r="E136" s="14">
        <v>181</v>
      </c>
      <c r="F136" s="14">
        <v>261</v>
      </c>
      <c r="G136" s="28">
        <v>290</v>
      </c>
      <c r="H136" s="16"/>
      <c r="I136" s="33"/>
      <c r="J136" s="38"/>
    </row>
    <row r="137" spans="1:11" x14ac:dyDescent="0.25">
      <c r="A137" s="60"/>
      <c r="B137" s="29" t="str">
        <f>'[1]Formations-candidatables'!C115</f>
        <v>Lettres</v>
      </c>
      <c r="C137" s="14"/>
      <c r="D137" s="5">
        <f>84+10</f>
        <v>94</v>
      </c>
      <c r="E137" s="14">
        <v>124</v>
      </c>
      <c r="F137" s="14">
        <v>136</v>
      </c>
      <c r="G137" s="28">
        <v>118</v>
      </c>
      <c r="H137" s="16"/>
      <c r="I137" s="33"/>
      <c r="J137" s="38"/>
    </row>
    <row r="138" spans="1:11" x14ac:dyDescent="0.25">
      <c r="A138" s="60"/>
      <c r="B138" s="29" t="str">
        <f>'[1]Formations-candidatables'!C116</f>
        <v>Mathématiques</v>
      </c>
      <c r="C138" s="14"/>
      <c r="D138" s="59">
        <f>96+7</f>
        <v>103</v>
      </c>
      <c r="E138" s="14">
        <v>48</v>
      </c>
      <c r="F138" s="14">
        <v>55</v>
      </c>
      <c r="G138" s="28">
        <v>153</v>
      </c>
      <c r="H138" s="16"/>
      <c r="I138" s="33"/>
      <c r="J138" s="38"/>
    </row>
    <row r="139" spans="1:11" x14ac:dyDescent="0.25">
      <c r="A139" s="60"/>
      <c r="B139" s="29" t="str">
        <f>'[1]Formations-candidatables'!C117</f>
        <v>Mathématiques</v>
      </c>
      <c r="C139" s="14"/>
      <c r="D139" s="59"/>
      <c r="E139" s="14">
        <v>129</v>
      </c>
      <c r="F139" s="14">
        <v>118</v>
      </c>
      <c r="G139" s="28">
        <v>125</v>
      </c>
      <c r="H139" s="16"/>
      <c r="I139" s="33"/>
      <c r="J139" s="38"/>
    </row>
    <row r="140" spans="1:11" x14ac:dyDescent="0.25">
      <c r="A140" s="60"/>
      <c r="B140" s="46" t="s">
        <v>101</v>
      </c>
      <c r="C140" s="14"/>
      <c r="D140" s="5">
        <v>16</v>
      </c>
      <c r="E140" s="14">
        <v>35</v>
      </c>
      <c r="F140" s="14">
        <v>21</v>
      </c>
      <c r="G140" s="28">
        <v>53</v>
      </c>
      <c r="H140" s="16"/>
      <c r="I140" s="33"/>
      <c r="J140" s="38"/>
    </row>
    <row r="141" spans="1:11" x14ac:dyDescent="0.25">
      <c r="A141" s="60"/>
      <c r="B141" s="29" t="str">
        <f>'[1]Formations-candidatables'!C119</f>
        <v>Physique-Chimie</v>
      </c>
      <c r="C141" s="14"/>
      <c r="D141" s="5">
        <f>55+6</f>
        <v>61</v>
      </c>
      <c r="E141" s="14">
        <v>90</v>
      </c>
      <c r="F141" s="14">
        <v>91</v>
      </c>
      <c r="G141" s="28">
        <v>117</v>
      </c>
      <c r="H141" s="16"/>
      <c r="I141" s="33"/>
      <c r="J141" s="38"/>
    </row>
    <row r="142" spans="1:11" ht="30" x14ac:dyDescent="0.25">
      <c r="A142" s="60"/>
      <c r="B142" s="29" t="str">
        <f>'[1]Formations-candidatables'!C120</f>
        <v>Sciences de la Vie et de la Terre (SVT)</v>
      </c>
      <c r="C142" s="14"/>
      <c r="D142" s="5">
        <f>118+7</f>
        <v>125</v>
      </c>
      <c r="E142" s="14">
        <v>149</v>
      </c>
      <c r="F142" s="14">
        <v>148</v>
      </c>
      <c r="G142" s="28">
        <v>167</v>
      </c>
      <c r="H142" s="16"/>
      <c r="I142" s="33"/>
      <c r="J142" s="38"/>
    </row>
    <row r="143" spans="1:11" ht="30" x14ac:dyDescent="0.25">
      <c r="A143" s="60"/>
      <c r="B143" s="29" t="str">
        <f>'[1]Formations-candidatables'!C121</f>
        <v>Sciences Economiques et Sociales (SES)</v>
      </c>
      <c r="C143" s="14"/>
      <c r="D143" s="5">
        <f>85+7</f>
        <v>92</v>
      </c>
      <c r="E143" s="14">
        <v>141</v>
      </c>
      <c r="F143" s="14">
        <v>145</v>
      </c>
      <c r="G143" s="28">
        <v>165</v>
      </c>
      <c r="H143" s="16"/>
      <c r="I143" s="33"/>
      <c r="J143" s="38"/>
    </row>
    <row r="144" spans="1:11" x14ac:dyDescent="0.25">
      <c r="A144" s="60" t="str">
        <f>'[1]Formations-candidatables'!B123</f>
        <v>Métiers de l'enseignement, de l'éducation et de la formation (MEEF), encadrement éducatif</v>
      </c>
      <c r="B144" s="29" t="str">
        <f>'[1]Formations-candidatables'!C122</f>
        <v>Cadre éducatif</v>
      </c>
      <c r="C144" s="14"/>
      <c r="D144" s="5">
        <f>81+17</f>
        <v>98</v>
      </c>
      <c r="E144" s="14">
        <v>167</v>
      </c>
      <c r="F144" s="14">
        <v>124</v>
      </c>
      <c r="G144" s="28">
        <v>284</v>
      </c>
      <c r="H144" s="16"/>
      <c r="I144" s="33"/>
      <c r="J144" s="38"/>
    </row>
    <row r="145" spans="1:11" ht="30" x14ac:dyDescent="0.25">
      <c r="A145" s="60"/>
      <c r="B145" s="29" t="str">
        <f>'[1]Formations-candidatables'!C123</f>
        <v>Conseiller Principal d’Education</v>
      </c>
      <c r="C145" s="14"/>
      <c r="D145" s="5">
        <f>255+16</f>
        <v>271</v>
      </c>
      <c r="E145" s="14">
        <v>289</v>
      </c>
      <c r="F145" s="14">
        <v>267</v>
      </c>
      <c r="G145" s="28">
        <v>384</v>
      </c>
      <c r="H145" s="16"/>
      <c r="I145" s="33"/>
      <c r="J145" s="38"/>
    </row>
    <row r="146" spans="1:11" ht="30" x14ac:dyDescent="0.25">
      <c r="A146" s="60" t="str">
        <f>'[1]Formations-candidatables'!B126</f>
        <v>Métiers de l'enseignement, de l'éducation et de la formation (MEEF), pratiques et ingénierie de la formation (PIF)</v>
      </c>
      <c r="B146" s="29" t="str">
        <f>'[1]Formations-candidatables'!C124</f>
        <v>Ingénieur de formation et formateur d'adultes</v>
      </c>
      <c r="C146" s="14">
        <v>25</v>
      </c>
      <c r="D146" s="59">
        <f>25+1</f>
        <v>26</v>
      </c>
      <c r="E146" s="14">
        <v>45</v>
      </c>
      <c r="F146" s="14">
        <v>59</v>
      </c>
      <c r="G146" s="28">
        <v>74</v>
      </c>
      <c r="H146" s="28">
        <v>235</v>
      </c>
      <c r="I146" s="12">
        <f t="shared" si="26"/>
        <v>9.4</v>
      </c>
      <c r="J146" s="27">
        <f t="shared" si="27"/>
        <v>2.1756756756756759</v>
      </c>
    </row>
    <row r="147" spans="1:11" ht="45" x14ac:dyDescent="0.25">
      <c r="A147" s="60"/>
      <c r="B147" s="29" t="s">
        <v>102</v>
      </c>
      <c r="C147" s="16"/>
      <c r="D147" s="59"/>
      <c r="E147" s="14">
        <v>37</v>
      </c>
      <c r="F147" s="16"/>
      <c r="G147" s="16"/>
      <c r="H147" s="16"/>
      <c r="I147" s="33"/>
      <c r="J147" s="34"/>
    </row>
    <row r="148" spans="1:11" ht="45" x14ac:dyDescent="0.25">
      <c r="A148" s="60"/>
      <c r="B148" s="29" t="str">
        <f>'[1]Formations-candidatables'!C126</f>
        <v>Recherches en sciences de l'éducation et de la formation (MA-RSEF)</v>
      </c>
      <c r="C148" s="14">
        <v>15</v>
      </c>
      <c r="D148" s="5">
        <f>17+5</f>
        <v>22</v>
      </c>
      <c r="E148" s="14">
        <v>30</v>
      </c>
      <c r="F148" s="14">
        <v>27</v>
      </c>
      <c r="G148" s="28">
        <v>93</v>
      </c>
      <c r="H148" s="28">
        <v>192</v>
      </c>
      <c r="I148" s="12">
        <f t="shared" si="26"/>
        <v>12.8</v>
      </c>
      <c r="J148" s="27">
        <f t="shared" si="27"/>
        <v>1.064516129032258</v>
      </c>
    </row>
    <row r="149" spans="1:11" x14ac:dyDescent="0.25">
      <c r="A149" s="60" t="str">
        <f>'[1]Formations-candidatables'!B128</f>
        <v>Monnaie, banque, finance, assurance</v>
      </c>
      <c r="B149" s="29" t="str">
        <f>'[1]Formations-candidatables'!C127</f>
        <v/>
      </c>
      <c r="C149" s="52">
        <v>15</v>
      </c>
      <c r="D149" s="59">
        <f>480+44</f>
        <v>524</v>
      </c>
      <c r="E149" s="14">
        <v>850</v>
      </c>
      <c r="F149" s="16"/>
      <c r="G149" s="52">
        <v>861</v>
      </c>
      <c r="H149" s="52">
        <v>922</v>
      </c>
      <c r="I149" s="12">
        <f t="shared" si="26"/>
        <v>61.466666666666669</v>
      </c>
      <c r="J149" s="27">
        <f t="shared" si="27"/>
        <v>7.0847851335656215E-2</v>
      </c>
    </row>
    <row r="150" spans="1:11" x14ac:dyDescent="0.25">
      <c r="A150" s="60"/>
      <c r="B150" s="29" t="s">
        <v>100</v>
      </c>
      <c r="C150" s="14">
        <v>25</v>
      </c>
      <c r="D150" s="59"/>
      <c r="E150" s="14">
        <v>727</v>
      </c>
      <c r="F150" s="14">
        <v>1395</v>
      </c>
      <c r="G150" s="28">
        <v>1246</v>
      </c>
      <c r="H150" s="28">
        <v>1082</v>
      </c>
      <c r="I150" s="12">
        <f t="shared" si="26"/>
        <v>43.28</v>
      </c>
      <c r="J150" s="27">
        <f t="shared" si="27"/>
        <v>-0.13162118780096307</v>
      </c>
    </row>
    <row r="151" spans="1:11" ht="30" x14ac:dyDescent="0.25">
      <c r="A151" s="44" t="s">
        <v>128</v>
      </c>
      <c r="B151" s="44" t="s">
        <v>129</v>
      </c>
      <c r="C151" s="23">
        <v>11</v>
      </c>
      <c r="D151" s="41"/>
      <c r="E151" s="40"/>
      <c r="F151" s="23">
        <v>511</v>
      </c>
      <c r="G151" s="28">
        <v>381</v>
      </c>
      <c r="H151" s="28">
        <v>427</v>
      </c>
      <c r="I151" s="12">
        <f t="shared" si="26"/>
        <v>38.81818181818182</v>
      </c>
      <c r="J151" s="27">
        <f t="shared" si="27"/>
        <v>0.12073490813648294</v>
      </c>
      <c r="K151" t="s">
        <v>130</v>
      </c>
    </row>
    <row r="152" spans="1:11" ht="30" x14ac:dyDescent="0.25">
      <c r="A152" s="44" t="s">
        <v>131</v>
      </c>
      <c r="B152" s="44" t="s">
        <v>132</v>
      </c>
      <c r="C152" s="23">
        <v>35</v>
      </c>
      <c r="D152" s="41"/>
      <c r="E152" s="40"/>
      <c r="F152" s="23">
        <v>139</v>
      </c>
      <c r="G152" s="28">
        <v>148</v>
      </c>
      <c r="H152" s="28">
        <v>144</v>
      </c>
      <c r="I152" s="12">
        <f t="shared" si="26"/>
        <v>4.1142857142857139</v>
      </c>
      <c r="J152" s="27">
        <f t="shared" si="27"/>
        <v>-2.7027027027027029E-2</v>
      </c>
      <c r="K152" t="s">
        <v>133</v>
      </c>
    </row>
    <row r="153" spans="1:11" ht="30" x14ac:dyDescent="0.25">
      <c r="A153" s="60" t="str">
        <f>'[1]Formations-candidatables'!B131</f>
        <v>Physique fondamentale et applications</v>
      </c>
      <c r="B153" s="29" t="str">
        <f>'[1]Formations-candidatables'!C129</f>
        <v>« Master Astrophysique d’UCA » (MAUCA)</v>
      </c>
      <c r="C153" s="14">
        <f>'[1]Formations-candidatables'!H129</f>
        <v>10</v>
      </c>
      <c r="D153" s="5">
        <v>58</v>
      </c>
      <c r="E153" s="14">
        <v>147</v>
      </c>
      <c r="F153" s="14">
        <v>127</v>
      </c>
      <c r="G153" s="28">
        <v>165</v>
      </c>
      <c r="H153" s="28">
        <v>218</v>
      </c>
      <c r="I153" s="12">
        <f t="shared" si="26"/>
        <v>21.8</v>
      </c>
      <c r="J153" s="27">
        <f t="shared" si="27"/>
        <v>0.32121212121212123</v>
      </c>
    </row>
    <row r="154" spans="1:11" ht="30" x14ac:dyDescent="0.25">
      <c r="A154" s="60"/>
      <c r="B154" s="29" t="str">
        <f>'[1]Formations-candidatables'!C130</f>
        <v>« Ondes, Atomes et Matières » (OAM)</v>
      </c>
      <c r="C154" s="14">
        <v>16</v>
      </c>
      <c r="D154" s="5">
        <v>59</v>
      </c>
      <c r="E154" s="14">
        <v>81</v>
      </c>
      <c r="F154" s="14">
        <v>104</v>
      </c>
      <c r="G154" s="28">
        <v>100</v>
      </c>
      <c r="H154" s="28">
        <v>134</v>
      </c>
      <c r="I154" s="12">
        <f t="shared" si="26"/>
        <v>8.375</v>
      </c>
      <c r="J154" s="27">
        <f t="shared" si="27"/>
        <v>0.34</v>
      </c>
    </row>
    <row r="155" spans="1:11" ht="45" x14ac:dyDescent="0.25">
      <c r="A155" s="60"/>
      <c r="B155" s="29" t="str">
        <f>'[1]Formations-candidatables'!C131</f>
        <v>Optique, Photonique, Instrumentation et Quantique (OPTIQ)</v>
      </c>
      <c r="C155" s="14">
        <v>18</v>
      </c>
      <c r="D155" s="31"/>
      <c r="E155" s="14">
        <v>40</v>
      </c>
      <c r="F155" s="14">
        <v>85</v>
      </c>
      <c r="G155" s="28">
        <v>107</v>
      </c>
      <c r="H155" s="28">
        <v>125</v>
      </c>
      <c r="I155" s="12">
        <f t="shared" si="26"/>
        <v>6.9444444444444446</v>
      </c>
      <c r="J155" s="27">
        <f t="shared" si="27"/>
        <v>0.16822429906542055</v>
      </c>
    </row>
    <row r="156" spans="1:11" ht="30" x14ac:dyDescent="0.25">
      <c r="A156" s="60" t="str">
        <f>'[1]Formations-candidatables'!B140</f>
        <v>Psychologie</v>
      </c>
      <c r="B156" s="29" t="str">
        <f>'[1]Formations-candidatables'!C132</f>
        <v>Ergonomie cognitive des technologies numériques </v>
      </c>
      <c r="C156" s="14">
        <v>15</v>
      </c>
      <c r="D156" s="5">
        <v>75</v>
      </c>
      <c r="E156" s="14">
        <v>134</v>
      </c>
      <c r="F156" s="14">
        <v>136</v>
      </c>
      <c r="G156" s="28">
        <v>210</v>
      </c>
      <c r="H156" s="28">
        <v>243</v>
      </c>
      <c r="I156" s="12">
        <f t="shared" si="26"/>
        <v>16.2</v>
      </c>
      <c r="J156" s="27">
        <f t="shared" si="27"/>
        <v>0.15714285714285714</v>
      </c>
    </row>
    <row r="157" spans="1:11" ht="60" x14ac:dyDescent="0.25">
      <c r="A157" s="60"/>
      <c r="B157" s="29" t="s">
        <v>107</v>
      </c>
      <c r="C157" s="14">
        <v>15</v>
      </c>
      <c r="D157" s="5">
        <v>178</v>
      </c>
      <c r="E157" s="14">
        <v>143</v>
      </c>
      <c r="F157" s="14">
        <v>248</v>
      </c>
      <c r="G157" s="28">
        <v>310</v>
      </c>
      <c r="H157" s="28">
        <v>271</v>
      </c>
      <c r="I157" s="12">
        <f t="shared" si="26"/>
        <v>18.066666666666666</v>
      </c>
      <c r="J157" s="27">
        <f t="shared" si="27"/>
        <v>-0.12580645161290321</v>
      </c>
      <c r="K157" t="s">
        <v>106</v>
      </c>
    </row>
    <row r="158" spans="1:11" ht="45" x14ac:dyDescent="0.25">
      <c r="A158" s="60"/>
      <c r="B158" s="46" t="s">
        <v>104</v>
      </c>
      <c r="C158" s="14">
        <f>'[1]Formations-candidatables'!H134</f>
        <v>15</v>
      </c>
      <c r="D158" s="5">
        <v>683</v>
      </c>
      <c r="E158" s="14">
        <v>943</v>
      </c>
      <c r="F158" s="14">
        <v>936</v>
      </c>
      <c r="G158" s="28">
        <v>1080</v>
      </c>
      <c r="H158" s="28">
        <v>1136</v>
      </c>
      <c r="I158" s="12">
        <f t="shared" si="26"/>
        <v>75.733333333333334</v>
      </c>
      <c r="J158" s="27">
        <f t="shared" si="27"/>
        <v>5.185185185185185E-2</v>
      </c>
      <c r="K158" t="s">
        <v>103</v>
      </c>
    </row>
    <row r="159" spans="1:11" ht="45" x14ac:dyDescent="0.25">
      <c r="A159" s="60"/>
      <c r="B159" s="29" t="str">
        <f>'[1]Formations-candidatables'!C135</f>
        <v>Psychologie clinique et médiation thérapeutiques par l’art</v>
      </c>
      <c r="C159" s="14">
        <f>'[1]Formations-candidatables'!H135</f>
        <v>15</v>
      </c>
      <c r="D159" s="5">
        <v>426</v>
      </c>
      <c r="E159" s="14">
        <v>406</v>
      </c>
      <c r="F159" s="14">
        <v>332</v>
      </c>
      <c r="G159" s="28">
        <v>279</v>
      </c>
      <c r="H159" s="28">
        <v>449</v>
      </c>
      <c r="I159" s="12">
        <f t="shared" si="26"/>
        <v>29.933333333333334</v>
      </c>
      <c r="J159" s="27">
        <f t="shared" si="27"/>
        <v>0.60931899641577059</v>
      </c>
    </row>
    <row r="160" spans="1:11" ht="60" x14ac:dyDescent="0.25">
      <c r="A160" s="60"/>
      <c r="B160" s="29" t="s">
        <v>105</v>
      </c>
      <c r="C160" s="16"/>
      <c r="D160" s="59">
        <v>459</v>
      </c>
      <c r="E160" s="14">
        <v>129</v>
      </c>
      <c r="F160" s="16"/>
      <c r="G160" s="16"/>
      <c r="H160" s="16"/>
      <c r="I160" s="33"/>
      <c r="J160" s="34"/>
    </row>
    <row r="161" spans="1:11" ht="45" x14ac:dyDescent="0.25">
      <c r="A161" s="60"/>
      <c r="B161" s="29" t="str">
        <f>'[1]Formations-candidatables'!C137</f>
        <v>Psychologie clinique intégrative et vieillissement </v>
      </c>
      <c r="C161" s="14">
        <v>18</v>
      </c>
      <c r="D161" s="59"/>
      <c r="E161" s="14">
        <v>421</v>
      </c>
      <c r="F161" s="14">
        <v>498</v>
      </c>
      <c r="G161" s="28">
        <v>616</v>
      </c>
      <c r="H161" s="28">
        <v>646</v>
      </c>
      <c r="I161" s="12">
        <f t="shared" si="26"/>
        <v>35.888888888888886</v>
      </c>
      <c r="J161" s="27">
        <f t="shared" si="27"/>
        <v>4.8701298701298704E-2</v>
      </c>
    </row>
    <row r="162" spans="1:11" ht="60" x14ac:dyDescent="0.25">
      <c r="A162" s="60"/>
      <c r="B162" s="29" t="str">
        <f>'[1]Formations-candidatables'!C138</f>
        <v>Psychologie Clinique, Vulnérabilités et Développement du Psycho traumatisme</v>
      </c>
      <c r="C162" s="14">
        <f>'[1]Formations-candidatables'!H138</f>
        <v>17</v>
      </c>
      <c r="D162" s="5">
        <v>1615</v>
      </c>
      <c r="E162" s="14">
        <v>1523</v>
      </c>
      <c r="F162" s="14">
        <v>1437</v>
      </c>
      <c r="G162" s="28">
        <v>1341</v>
      </c>
      <c r="H162" s="28">
        <v>1557</v>
      </c>
      <c r="I162" s="12">
        <f t="shared" si="26"/>
        <v>91.588235294117652</v>
      </c>
      <c r="J162" s="27">
        <f t="shared" si="27"/>
        <v>0.16107382550335569</v>
      </c>
    </row>
    <row r="163" spans="1:11" ht="60" x14ac:dyDescent="0.25">
      <c r="A163" s="60"/>
      <c r="B163" s="29" t="str">
        <f>'[1]Formations-candidatables'!C139</f>
        <v>Psychologie du développement, des apprentissages et de l'éducation</v>
      </c>
      <c r="C163" s="14">
        <f>'[1]Formations-candidatables'!H139</f>
        <v>15</v>
      </c>
      <c r="D163" s="5">
        <v>800</v>
      </c>
      <c r="E163" s="14">
        <v>1088</v>
      </c>
      <c r="F163" s="14">
        <v>1293</v>
      </c>
      <c r="G163" s="28">
        <v>853</v>
      </c>
      <c r="H163" s="28">
        <v>847</v>
      </c>
      <c r="I163" s="12">
        <f t="shared" si="26"/>
        <v>56.466666666666669</v>
      </c>
      <c r="J163" s="27">
        <f t="shared" si="27"/>
        <v>-7.0339976553341153E-3</v>
      </c>
    </row>
    <row r="164" spans="1:11" ht="75" x14ac:dyDescent="0.25">
      <c r="A164" s="60"/>
      <c r="B164" s="29" t="str">
        <f>'[1]Formations-candidatables'!C140</f>
        <v>Psychopathologie psychanalytique et cliniques transculturelles : mutations du lien social, crises et traumatismes </v>
      </c>
      <c r="C164" s="16"/>
      <c r="D164" s="5">
        <v>433</v>
      </c>
      <c r="E164" s="14">
        <v>431</v>
      </c>
      <c r="F164" s="16"/>
      <c r="G164" s="16"/>
      <c r="H164" s="16"/>
      <c r="I164" s="33"/>
      <c r="J164" s="38"/>
    </row>
    <row r="165" spans="1:11" ht="75" x14ac:dyDescent="0.25">
      <c r="A165" s="46" t="s">
        <v>108</v>
      </c>
      <c r="B165" s="46" t="s">
        <v>109</v>
      </c>
      <c r="C165" s="23">
        <v>15</v>
      </c>
      <c r="D165" s="31"/>
      <c r="E165" s="16"/>
      <c r="F165" s="23">
        <v>415</v>
      </c>
      <c r="G165" s="28">
        <v>517</v>
      </c>
      <c r="H165" s="28">
        <v>529</v>
      </c>
      <c r="I165" s="12">
        <f t="shared" si="26"/>
        <v>35.266666666666666</v>
      </c>
      <c r="J165" s="27">
        <f t="shared" si="27"/>
        <v>2.321083172147002E-2</v>
      </c>
    </row>
    <row r="166" spans="1:11" ht="30" x14ac:dyDescent="0.25">
      <c r="A166" s="60" t="str">
        <f>'[1]Formations-candidatables'!B142</f>
        <v>Science politique</v>
      </c>
      <c r="B166" s="29" t="str">
        <f>'[1]Formations-candidatables'!C141</f>
        <v>Expertise du politique et action publique</v>
      </c>
      <c r="C166" s="14">
        <v>25</v>
      </c>
      <c r="D166" s="5">
        <f>323+1</f>
        <v>324</v>
      </c>
      <c r="E166" s="14">
        <v>448</v>
      </c>
      <c r="F166" s="14">
        <v>742</v>
      </c>
      <c r="G166" s="28">
        <v>641</v>
      </c>
      <c r="H166" s="28">
        <v>878</v>
      </c>
      <c r="I166" s="12">
        <f t="shared" si="26"/>
        <v>35.119999999999997</v>
      </c>
      <c r="J166" s="27">
        <f t="shared" si="27"/>
        <v>0.36973478939157567</v>
      </c>
    </row>
    <row r="167" spans="1:11" x14ac:dyDescent="0.25">
      <c r="A167" s="60"/>
      <c r="B167" s="29" t="str">
        <f>'[1]Formations-candidatables'!C142</f>
        <v xml:space="preserve">Migrations studies </v>
      </c>
      <c r="C167" s="14">
        <f>'[1]Formations-candidatables'!H142</f>
        <v>10</v>
      </c>
      <c r="D167" s="5">
        <v>142</v>
      </c>
      <c r="E167" s="14">
        <v>169</v>
      </c>
      <c r="F167" s="14">
        <v>253</v>
      </c>
      <c r="G167" s="28">
        <v>294</v>
      </c>
      <c r="H167" s="28">
        <v>396</v>
      </c>
      <c r="I167" s="12">
        <f t="shared" si="26"/>
        <v>39.6</v>
      </c>
      <c r="J167" s="27">
        <f t="shared" si="27"/>
        <v>0.34693877551020408</v>
      </c>
    </row>
    <row r="168" spans="1:11" x14ac:dyDescent="0.25">
      <c r="A168" s="48" t="str">
        <f>'[1]Formations-candidatables'!B143</f>
        <v>Sciences cognitives</v>
      </c>
      <c r="B168" s="29" t="str">
        <f>'[1]Formations-candidatables'!C143</f>
        <v>Expérimentation</v>
      </c>
      <c r="C168" s="14">
        <f>'[1]Formations-candidatables'!H143</f>
        <v>9</v>
      </c>
      <c r="D168" s="5">
        <v>72</v>
      </c>
      <c r="E168" s="14">
        <v>113</v>
      </c>
      <c r="F168" s="14">
        <v>100</v>
      </c>
      <c r="G168" s="28">
        <v>147</v>
      </c>
      <c r="H168" s="28">
        <v>198</v>
      </c>
      <c r="I168" s="12">
        <f t="shared" si="26"/>
        <v>22</v>
      </c>
      <c r="J168" s="27">
        <f t="shared" si="27"/>
        <v>0.34693877551020408</v>
      </c>
    </row>
    <row r="169" spans="1:11" x14ac:dyDescent="0.25">
      <c r="A169" s="65" t="str">
        <f>'[1]Formations-candidatables'!B145</f>
        <v>Sciences de la terre et des planètes, environnement</v>
      </c>
      <c r="B169" s="44" t="s">
        <v>112</v>
      </c>
      <c r="C169" s="14">
        <v>18</v>
      </c>
      <c r="D169" s="5">
        <v>123</v>
      </c>
      <c r="E169" s="14">
        <v>197</v>
      </c>
      <c r="F169" s="14">
        <v>141</v>
      </c>
      <c r="G169" s="28">
        <v>128</v>
      </c>
      <c r="H169" s="28">
        <v>121</v>
      </c>
      <c r="I169" s="12">
        <f t="shared" si="26"/>
        <v>6.7222222222222223</v>
      </c>
      <c r="J169" s="27">
        <f t="shared" si="27"/>
        <v>-5.46875E-2</v>
      </c>
      <c r="K169" t="s">
        <v>110</v>
      </c>
    </row>
    <row r="170" spans="1:11" ht="60" x14ac:dyDescent="0.25">
      <c r="A170" s="66"/>
      <c r="B170" s="44" t="s">
        <v>113</v>
      </c>
      <c r="C170" s="14">
        <f>'[1]Formations-candidatables'!H145</f>
        <v>13</v>
      </c>
      <c r="D170" s="5">
        <v>45</v>
      </c>
      <c r="E170" s="14">
        <v>107</v>
      </c>
      <c r="F170" s="14">
        <v>96</v>
      </c>
      <c r="G170" s="28">
        <v>89</v>
      </c>
      <c r="H170" s="28">
        <v>83</v>
      </c>
      <c r="I170" s="12">
        <f t="shared" si="26"/>
        <v>6.384615384615385</v>
      </c>
      <c r="J170" s="27">
        <f t="shared" si="27"/>
        <v>-6.741573033707865E-2</v>
      </c>
      <c r="K170" t="s">
        <v>111</v>
      </c>
    </row>
    <row r="171" spans="1:11" ht="45" x14ac:dyDescent="0.25">
      <c r="A171" s="67"/>
      <c r="B171" s="44" t="s">
        <v>114</v>
      </c>
      <c r="C171" s="23">
        <v>15</v>
      </c>
      <c r="D171" s="31"/>
      <c r="E171" s="16"/>
      <c r="F171" s="23">
        <v>94</v>
      </c>
      <c r="G171" s="28">
        <v>100</v>
      </c>
      <c r="H171" s="28">
        <v>139</v>
      </c>
      <c r="I171" s="12">
        <f t="shared" si="26"/>
        <v>9.2666666666666675</v>
      </c>
      <c r="J171" s="27">
        <f t="shared" si="27"/>
        <v>0.39</v>
      </c>
    </row>
    <row r="172" spans="1:11" x14ac:dyDescent="0.25">
      <c r="A172" s="46" t="s">
        <v>127</v>
      </c>
      <c r="B172" s="46" t="s">
        <v>127</v>
      </c>
      <c r="C172" s="23">
        <v>15</v>
      </c>
      <c r="D172" s="31"/>
      <c r="E172" s="16"/>
      <c r="F172" s="23">
        <v>116</v>
      </c>
      <c r="G172" s="28">
        <v>58</v>
      </c>
      <c r="H172" s="28">
        <v>148</v>
      </c>
      <c r="I172" s="12">
        <f t="shared" si="26"/>
        <v>9.8666666666666671</v>
      </c>
      <c r="J172" s="27">
        <f t="shared" si="27"/>
        <v>1.5517241379310345</v>
      </c>
    </row>
    <row r="173" spans="1:11" ht="30" x14ac:dyDescent="0.25">
      <c r="A173" s="65" t="str">
        <f>'[1]Formations-candidatables'!B150</f>
        <v>Sciences du vivant</v>
      </c>
      <c r="B173" s="29" t="str">
        <f>'[1]Formations-candidatables'!C146</f>
        <v>Bioinformatique et Biologie Computationnelle</v>
      </c>
      <c r="C173" s="14">
        <f>'[1]Formations-candidatables'!H146</f>
        <v>11</v>
      </c>
      <c r="D173" s="5">
        <f>69+3</f>
        <v>72</v>
      </c>
      <c r="E173" s="14">
        <v>101</v>
      </c>
      <c r="F173" s="14">
        <v>64</v>
      </c>
      <c r="G173" s="28">
        <v>86</v>
      </c>
      <c r="H173" s="28">
        <v>100</v>
      </c>
      <c r="I173" s="12">
        <f t="shared" si="26"/>
        <v>9.0909090909090917</v>
      </c>
      <c r="J173" s="27">
        <f t="shared" si="27"/>
        <v>0.16279069767441862</v>
      </c>
    </row>
    <row r="174" spans="1:11" ht="30" x14ac:dyDescent="0.25">
      <c r="A174" s="66"/>
      <c r="B174" s="29" t="str">
        <f>'[1]Formations-candidatables'!C147</f>
        <v>Cancérologie et Recherche Translationnelle</v>
      </c>
      <c r="C174" s="52">
        <v>6</v>
      </c>
      <c r="D174" s="5">
        <f>223+11</f>
        <v>234</v>
      </c>
      <c r="E174" s="14">
        <v>202</v>
      </c>
      <c r="F174" s="16"/>
      <c r="G174" s="52">
        <v>218</v>
      </c>
      <c r="H174" s="52">
        <v>220</v>
      </c>
      <c r="I174" s="12">
        <f t="shared" si="26"/>
        <v>36.666666666666664</v>
      </c>
      <c r="J174" s="27">
        <f t="shared" si="27"/>
        <v>9.1743119266055051E-3</v>
      </c>
    </row>
    <row r="175" spans="1:11" ht="30" x14ac:dyDescent="0.25">
      <c r="A175" s="66"/>
      <c r="B175" s="29" t="str">
        <f>'[1]Formations-candidatables'!C148</f>
        <v>Génétique et développement</v>
      </c>
      <c r="C175" s="14">
        <f>'[1]Formations-candidatables'!H148</f>
        <v>11</v>
      </c>
      <c r="D175" s="5">
        <f>152+6</f>
        <v>158</v>
      </c>
      <c r="E175" s="14">
        <v>179</v>
      </c>
      <c r="F175" s="14">
        <v>169</v>
      </c>
      <c r="G175" s="28">
        <v>190</v>
      </c>
      <c r="H175" s="28">
        <v>164</v>
      </c>
      <c r="I175" s="12">
        <f t="shared" si="26"/>
        <v>14.909090909090908</v>
      </c>
      <c r="J175" s="27">
        <f t="shared" si="27"/>
        <v>-0.1368421052631579</v>
      </c>
    </row>
    <row r="176" spans="1:11" ht="30" x14ac:dyDescent="0.25">
      <c r="A176" s="66"/>
      <c r="B176" s="29" t="str">
        <f>'[1]Formations-candidatables'!C149</f>
        <v>Neurosciences Cellulaires et Intégrées</v>
      </c>
      <c r="C176" s="40"/>
      <c r="D176" s="5">
        <v>249</v>
      </c>
      <c r="E176" s="14">
        <v>307</v>
      </c>
      <c r="F176" s="40"/>
      <c r="G176" s="40"/>
      <c r="H176" s="40"/>
      <c r="I176" s="18"/>
      <c r="J176" s="19"/>
    </row>
    <row r="177" spans="1:11" ht="45" x14ac:dyDescent="0.25">
      <c r="A177" s="66"/>
      <c r="B177" s="29" t="s">
        <v>116</v>
      </c>
      <c r="C177" s="14">
        <f>'[1]Formations-candidatables'!H150</f>
        <v>11</v>
      </c>
      <c r="D177" s="5">
        <v>239</v>
      </c>
      <c r="E177" s="14">
        <v>259</v>
      </c>
      <c r="F177" s="14">
        <v>212</v>
      </c>
      <c r="G177" s="28">
        <v>204</v>
      </c>
      <c r="H177" s="28">
        <v>176</v>
      </c>
      <c r="I177" s="12">
        <f t="shared" si="26"/>
        <v>16</v>
      </c>
      <c r="J177" s="27">
        <f t="shared" si="27"/>
        <v>-0.13725490196078433</v>
      </c>
      <c r="K177" t="s">
        <v>115</v>
      </c>
    </row>
    <row r="178" spans="1:11" ht="45" x14ac:dyDescent="0.25">
      <c r="A178" s="67"/>
      <c r="B178" s="46" t="s">
        <v>117</v>
      </c>
      <c r="C178" s="23">
        <v>3</v>
      </c>
      <c r="D178" s="31"/>
      <c r="E178" s="16"/>
      <c r="F178" s="23">
        <v>5</v>
      </c>
      <c r="G178" s="28">
        <v>4</v>
      </c>
      <c r="H178" s="28">
        <v>11</v>
      </c>
      <c r="I178" s="12">
        <f t="shared" si="26"/>
        <v>3.6666666666666665</v>
      </c>
      <c r="J178" s="27">
        <f t="shared" si="27"/>
        <v>1.75</v>
      </c>
    </row>
    <row r="179" spans="1:11" ht="75" x14ac:dyDescent="0.25">
      <c r="A179" s="60" t="str">
        <f>'[1]Formations-candidatables'!B152</f>
        <v>Sciences et génie des matériaux</v>
      </c>
      <c r="B179" s="29" t="s">
        <v>118</v>
      </c>
      <c r="C179" s="16"/>
      <c r="D179" s="59">
        <f>134+16</f>
        <v>150</v>
      </c>
      <c r="E179" s="14">
        <v>152</v>
      </c>
      <c r="F179" s="16"/>
      <c r="G179" s="16"/>
      <c r="H179" s="16"/>
      <c r="I179" s="33"/>
      <c r="J179" s="34"/>
    </row>
    <row r="180" spans="1:11" ht="75" x14ac:dyDescent="0.25">
      <c r="A180" s="60"/>
      <c r="B180" s="29" t="s">
        <v>118</v>
      </c>
      <c r="C180" s="14">
        <v>30</v>
      </c>
      <c r="D180" s="59"/>
      <c r="E180" s="14">
        <v>67</v>
      </c>
      <c r="F180" s="14">
        <v>173</v>
      </c>
      <c r="G180" s="28">
        <v>324</v>
      </c>
      <c r="H180" s="28">
        <v>372</v>
      </c>
      <c r="I180" s="12">
        <f t="shared" si="26"/>
        <v>12.4</v>
      </c>
      <c r="J180" s="27">
        <f t="shared" si="27"/>
        <v>0.14814814814814814</v>
      </c>
    </row>
    <row r="181" spans="1:11" ht="60" x14ac:dyDescent="0.25">
      <c r="A181" s="60" t="str">
        <f>'[1]Formations-candidatables'!B156</f>
        <v>Sciences sociales</v>
      </c>
      <c r="B181" s="46" t="s">
        <v>120</v>
      </c>
      <c r="C181" s="14">
        <f>'[1]Formations-candidatables'!H153</f>
        <v>27</v>
      </c>
      <c r="D181" s="5">
        <f>26+2</f>
        <v>28</v>
      </c>
      <c r="E181" s="14">
        <v>54</v>
      </c>
      <c r="F181" s="14">
        <v>89</v>
      </c>
      <c r="G181" s="28">
        <v>76</v>
      </c>
      <c r="H181" s="28">
        <v>69</v>
      </c>
      <c r="I181" s="12">
        <f t="shared" si="26"/>
        <v>2.5555555555555554</v>
      </c>
      <c r="J181" s="27">
        <f t="shared" si="27"/>
        <v>-9.2105263157894732E-2</v>
      </c>
      <c r="K181" t="s">
        <v>119</v>
      </c>
    </row>
    <row r="182" spans="1:11" ht="45" x14ac:dyDescent="0.25">
      <c r="A182" s="60"/>
      <c r="B182" s="29" t="str">
        <f>'[1]Formations-candidatables'!C154</f>
        <v>CESUN : Chargé d’études sociologiques et usages du numérique</v>
      </c>
      <c r="C182" s="14">
        <v>12</v>
      </c>
      <c r="D182" s="5">
        <f>45+7</f>
        <v>52</v>
      </c>
      <c r="E182" s="14">
        <v>52</v>
      </c>
      <c r="F182" s="14">
        <v>57</v>
      </c>
      <c r="G182" s="28">
        <v>70</v>
      </c>
      <c r="H182" s="28">
        <v>72</v>
      </c>
      <c r="I182" s="12">
        <f t="shared" si="26"/>
        <v>6</v>
      </c>
      <c r="J182" s="27">
        <f t="shared" si="27"/>
        <v>2.8571428571428571E-2</v>
      </c>
    </row>
    <row r="183" spans="1:11" ht="45" x14ac:dyDescent="0.25">
      <c r="A183" s="60"/>
      <c r="B183" s="29" t="str">
        <f>'[1]Formations-candidatables'!C155</f>
        <v>Double Master Sociologie-Economie (CODEEN et CESUN)</v>
      </c>
      <c r="C183" s="16"/>
      <c r="D183" s="5">
        <v>71</v>
      </c>
      <c r="E183" s="14">
        <v>27</v>
      </c>
      <c r="F183" s="14"/>
      <c r="G183" s="28">
        <v>70</v>
      </c>
      <c r="H183" s="16"/>
      <c r="I183" s="33"/>
      <c r="J183" s="38"/>
    </row>
    <row r="184" spans="1:11" x14ac:dyDescent="0.25">
      <c r="A184" s="60"/>
      <c r="B184" s="29" t="str">
        <f>'[1]Formations-candidatables'!C156</f>
        <v>MS : Migration Studies</v>
      </c>
      <c r="C184" s="14">
        <v>10</v>
      </c>
      <c r="D184" s="5">
        <v>41</v>
      </c>
      <c r="E184" s="14">
        <v>56</v>
      </c>
      <c r="F184" s="14">
        <v>87</v>
      </c>
      <c r="G184" s="28">
        <v>201</v>
      </c>
      <c r="H184" s="28">
        <v>148</v>
      </c>
      <c r="I184" s="12">
        <f t="shared" si="26"/>
        <v>14.8</v>
      </c>
      <c r="J184" s="27">
        <f t="shared" si="27"/>
        <v>-0.26368159203980102</v>
      </c>
    </row>
    <row r="185" spans="1:11" x14ac:dyDescent="0.25">
      <c r="A185" s="29" t="str">
        <f>'[1]Formations-candidatables'!B157</f>
        <v>Staps : activité physique adaptée et santé</v>
      </c>
      <c r="B185" s="29" t="str">
        <f>'[1]Formations-candidatables'!C157</f>
        <v/>
      </c>
      <c r="C185" s="14">
        <f>'[1]Formations-candidatables'!H157</f>
        <v>20</v>
      </c>
      <c r="D185" s="5">
        <f>230</f>
        <v>230</v>
      </c>
      <c r="E185" s="14">
        <v>344</v>
      </c>
      <c r="F185" s="14">
        <v>296</v>
      </c>
      <c r="G185" s="28">
        <v>359</v>
      </c>
      <c r="H185" s="28">
        <v>378</v>
      </c>
      <c r="I185" s="12">
        <f t="shared" si="26"/>
        <v>18.899999999999999</v>
      </c>
      <c r="J185" s="27">
        <f t="shared" si="27"/>
        <v>5.2924791086350974E-2</v>
      </c>
    </row>
    <row r="186" spans="1:11" x14ac:dyDescent="0.25">
      <c r="A186" s="60" t="str">
        <f>'[1]Formations-candidatables'!B158</f>
        <v>Staps : entraînement et optimisation de la performance sportive</v>
      </c>
      <c r="B186" s="29" t="s">
        <v>100</v>
      </c>
      <c r="C186" s="16"/>
      <c r="D186" s="59">
        <f>374</f>
        <v>374</v>
      </c>
      <c r="E186" s="14">
        <v>152</v>
      </c>
      <c r="F186" s="16"/>
      <c r="G186" s="16"/>
      <c r="H186" s="16"/>
      <c r="I186" s="33"/>
      <c r="J186" s="34"/>
    </row>
    <row r="187" spans="1:11" ht="30" x14ac:dyDescent="0.25">
      <c r="A187" s="60"/>
      <c r="B187" s="29" t="s">
        <v>160</v>
      </c>
      <c r="C187" s="14">
        <v>25</v>
      </c>
      <c r="D187" s="59"/>
      <c r="E187" s="14">
        <v>631</v>
      </c>
      <c r="F187" s="14">
        <v>717</v>
      </c>
      <c r="G187" s="28">
        <v>812</v>
      </c>
      <c r="H187" s="28">
        <v>872</v>
      </c>
      <c r="I187" s="12">
        <f t="shared" si="26"/>
        <v>34.880000000000003</v>
      </c>
      <c r="J187" s="27">
        <f t="shared" si="27"/>
        <v>7.3891625615763554E-2</v>
      </c>
    </row>
    <row r="188" spans="1:11" x14ac:dyDescent="0.25">
      <c r="A188" s="60" t="str">
        <f>'[1]Formations-candidatables'!B161</f>
        <v>Staps : management du sport</v>
      </c>
      <c r="B188" s="29" t="s">
        <v>100</v>
      </c>
      <c r="C188" s="16"/>
      <c r="D188" s="59">
        <f>187+7</f>
        <v>194</v>
      </c>
      <c r="E188" s="14">
        <v>217</v>
      </c>
      <c r="F188" s="16"/>
      <c r="G188" s="16"/>
      <c r="H188" s="16"/>
      <c r="I188" s="33"/>
      <c r="J188" s="34"/>
    </row>
    <row r="189" spans="1:11" ht="30" x14ac:dyDescent="0.25">
      <c r="A189" s="60"/>
      <c r="B189" s="29" t="s">
        <v>161</v>
      </c>
      <c r="C189" s="14">
        <v>18</v>
      </c>
      <c r="D189" s="59"/>
      <c r="E189" s="14">
        <v>334</v>
      </c>
      <c r="F189" s="14">
        <v>420</v>
      </c>
      <c r="G189" s="28">
        <v>535</v>
      </c>
      <c r="H189" s="28">
        <v>828</v>
      </c>
      <c r="I189" s="12">
        <f t="shared" si="26"/>
        <v>46</v>
      </c>
      <c r="J189" s="27">
        <f t="shared" si="27"/>
        <v>0.54766355140186918</v>
      </c>
    </row>
    <row r="190" spans="1:11" x14ac:dyDescent="0.25">
      <c r="A190" s="49" t="s">
        <v>51</v>
      </c>
      <c r="B190" s="29"/>
      <c r="C190" s="14">
        <v>35</v>
      </c>
      <c r="D190" s="5">
        <f>170+119</f>
        <v>289</v>
      </c>
      <c r="E190" s="14">
        <v>433</v>
      </c>
      <c r="F190" s="14">
        <v>425</v>
      </c>
      <c r="G190" s="28">
        <v>566</v>
      </c>
      <c r="H190" s="28">
        <v>433</v>
      </c>
      <c r="I190" s="12">
        <f t="shared" si="26"/>
        <v>12.371428571428572</v>
      </c>
      <c r="J190" s="27">
        <f t="shared" si="27"/>
        <v>-0.23498233215547704</v>
      </c>
    </row>
    <row r="191" spans="1:11" ht="60" x14ac:dyDescent="0.25">
      <c r="A191" s="46" t="s">
        <v>125</v>
      </c>
      <c r="B191" s="46" t="s">
        <v>126</v>
      </c>
      <c r="C191" s="23">
        <v>15</v>
      </c>
      <c r="D191" s="31"/>
      <c r="E191" s="16"/>
      <c r="F191" s="23">
        <v>641</v>
      </c>
      <c r="G191" s="28">
        <v>421</v>
      </c>
      <c r="H191" s="28">
        <v>274</v>
      </c>
      <c r="I191" s="12">
        <f t="shared" si="26"/>
        <v>18.266666666666666</v>
      </c>
      <c r="J191" s="27">
        <f t="shared" si="27"/>
        <v>-0.34916864608076009</v>
      </c>
    </row>
    <row r="192" spans="1:11" ht="45" x14ac:dyDescent="0.25">
      <c r="A192" s="71" t="s">
        <v>121</v>
      </c>
      <c r="B192" s="44" t="s">
        <v>122</v>
      </c>
      <c r="C192" s="23">
        <v>16</v>
      </c>
      <c r="D192" s="31"/>
      <c r="E192" s="16"/>
      <c r="F192" s="23">
        <v>134</v>
      </c>
      <c r="G192" s="28">
        <v>159</v>
      </c>
      <c r="H192" s="28">
        <v>129</v>
      </c>
      <c r="I192" s="12">
        <f t="shared" ref="I192:I194" si="28">H192/C192</f>
        <v>8.0625</v>
      </c>
      <c r="J192" s="27">
        <f t="shared" ref="J192:J194" si="29">(H192-G192)/G192</f>
        <v>-0.18867924528301888</v>
      </c>
      <c r="K192" t="s">
        <v>124</v>
      </c>
    </row>
    <row r="193" spans="1:11" ht="60" x14ac:dyDescent="0.25">
      <c r="A193" s="72"/>
      <c r="B193" s="44" t="s">
        <v>123</v>
      </c>
      <c r="C193" s="23">
        <v>18</v>
      </c>
      <c r="D193" s="31"/>
      <c r="E193" s="16"/>
      <c r="F193" s="23">
        <v>106</v>
      </c>
      <c r="G193" s="28">
        <v>206</v>
      </c>
      <c r="H193" s="28">
        <v>135</v>
      </c>
      <c r="I193" s="12">
        <f t="shared" si="28"/>
        <v>7.5</v>
      </c>
      <c r="J193" s="27">
        <f t="shared" si="29"/>
        <v>-0.3446601941747573</v>
      </c>
      <c r="K193" t="s">
        <v>124</v>
      </c>
    </row>
    <row r="194" spans="1:11" ht="15.75" x14ac:dyDescent="0.25">
      <c r="A194" s="8" t="s">
        <v>3</v>
      </c>
      <c r="B194" s="8"/>
      <c r="C194" s="3">
        <f t="shared" ref="C194:G194" si="30">SUM(C3:C193)</f>
        <v>2546</v>
      </c>
      <c r="D194" s="3">
        <f t="shared" si="30"/>
        <v>25887</v>
      </c>
      <c r="E194" s="3">
        <f t="shared" si="30"/>
        <v>42974</v>
      </c>
      <c r="F194" s="3">
        <f t="shared" si="30"/>
        <v>46557</v>
      </c>
      <c r="G194" s="3">
        <f t="shared" si="30"/>
        <v>52116</v>
      </c>
      <c r="H194" s="3">
        <f>SUM(H3:H193)</f>
        <v>51761</v>
      </c>
      <c r="I194" s="9">
        <f t="shared" si="28"/>
        <v>20.33032207384132</v>
      </c>
      <c r="J194" s="42">
        <f t="shared" si="29"/>
        <v>-6.8117276843963469E-3</v>
      </c>
    </row>
    <row r="195" spans="1:11" x14ac:dyDescent="0.25">
      <c r="I195" s="15"/>
      <c r="J195" s="15"/>
    </row>
  </sheetData>
  <autoFilter ref="A2:K194" xr:uid="{A6FDCFEC-E613-4996-967D-5C7E9E0407CB}"/>
  <mergeCells count="66">
    <mergeCell ref="J124:J127"/>
    <mergeCell ref="J128:J130"/>
    <mergeCell ref="A192:A193"/>
    <mergeCell ref="A110:A113"/>
    <mergeCell ref="A114:A120"/>
    <mergeCell ref="D146:D147"/>
    <mergeCell ref="D149:D150"/>
    <mergeCell ref="D160:D161"/>
    <mergeCell ref="D179:D180"/>
    <mergeCell ref="D186:D187"/>
    <mergeCell ref="D188:D189"/>
    <mergeCell ref="D121:D122"/>
    <mergeCell ref="D124:D130"/>
    <mergeCell ref="D138:D139"/>
    <mergeCell ref="A121:A123"/>
    <mergeCell ref="A79:A86"/>
    <mergeCell ref="A52:A54"/>
    <mergeCell ref="A71:A78"/>
    <mergeCell ref="A89:A92"/>
    <mergeCell ref="A93:A97"/>
    <mergeCell ref="A66:A70"/>
    <mergeCell ref="A87:A88"/>
    <mergeCell ref="A60:A65"/>
    <mergeCell ref="A55:A57"/>
    <mergeCell ref="A181:A184"/>
    <mergeCell ref="A186:A187"/>
    <mergeCell ref="A188:A189"/>
    <mergeCell ref="A124:A130"/>
    <mergeCell ref="A132:A143"/>
    <mergeCell ref="A144:A145"/>
    <mergeCell ref="A146:A148"/>
    <mergeCell ref="A149:A150"/>
    <mergeCell ref="A153:A155"/>
    <mergeCell ref="A156:A164"/>
    <mergeCell ref="A166:A167"/>
    <mergeCell ref="A179:A180"/>
    <mergeCell ref="A169:A171"/>
    <mergeCell ref="A173:A178"/>
    <mergeCell ref="A1:I1"/>
    <mergeCell ref="A47:A51"/>
    <mergeCell ref="A4:A8"/>
    <mergeCell ref="A10:A12"/>
    <mergeCell ref="A16:A21"/>
    <mergeCell ref="A24:A25"/>
    <mergeCell ref="A27:A29"/>
    <mergeCell ref="A30:A31"/>
    <mergeCell ref="A32:A33"/>
    <mergeCell ref="A34:A42"/>
    <mergeCell ref="A43:A46"/>
    <mergeCell ref="D16:D21"/>
    <mergeCell ref="D27:D28"/>
    <mergeCell ref="D30:D31"/>
    <mergeCell ref="D32:D33"/>
    <mergeCell ref="D35:D36"/>
    <mergeCell ref="D84:D85"/>
    <mergeCell ref="D41:D42"/>
    <mergeCell ref="D47:D48"/>
    <mergeCell ref="D49:D50"/>
    <mergeCell ref="A106:A109"/>
    <mergeCell ref="A58:A59"/>
    <mergeCell ref="D106:D109"/>
    <mergeCell ref="D67:D68"/>
    <mergeCell ref="D73:D77"/>
    <mergeCell ref="D80:D81"/>
    <mergeCell ref="D82:D83"/>
    <mergeCell ref="A98:A105"/>
  </mergeCells>
  <conditionalFormatting sqref="I160 I164 I176 I179 I186 I188 I3:I71 I73:I147">
    <cfRule type="cellIs" dxfId="17" priority="45" operator="greaterThanOrEqual">
      <formula>1</formula>
    </cfRule>
  </conditionalFormatting>
  <conditionalFormatting sqref="I72">
    <cfRule type="cellIs" dxfId="16" priority="41" operator="greaterThanOrEqual">
      <formula>1</formula>
    </cfRule>
  </conditionalFormatting>
  <conditionalFormatting sqref="I163">
    <cfRule type="cellIs" dxfId="15" priority="6" operator="greaterThanOrEqual">
      <formula>1</formula>
    </cfRule>
  </conditionalFormatting>
  <conditionalFormatting sqref="I148:I159">
    <cfRule type="cellIs" dxfId="14" priority="9" operator="greaterThanOrEqual">
      <formula>1</formula>
    </cfRule>
  </conditionalFormatting>
  <conditionalFormatting sqref="I161">
    <cfRule type="cellIs" dxfId="13" priority="8" operator="greaterThanOrEqual">
      <formula>1</formula>
    </cfRule>
  </conditionalFormatting>
  <conditionalFormatting sqref="I162">
    <cfRule type="cellIs" dxfId="12" priority="7" operator="greaterThanOrEqual">
      <formula>1</formula>
    </cfRule>
  </conditionalFormatting>
  <conditionalFormatting sqref="I165:I175">
    <cfRule type="cellIs" dxfId="11" priority="5" operator="greaterThanOrEqual">
      <formula>1</formula>
    </cfRule>
  </conditionalFormatting>
  <conditionalFormatting sqref="I177:I178">
    <cfRule type="cellIs" dxfId="10" priority="4" operator="greaterThanOrEqual">
      <formula>1</formula>
    </cfRule>
  </conditionalFormatting>
  <conditionalFormatting sqref="I180:I185">
    <cfRule type="cellIs" dxfId="9" priority="3" operator="greaterThanOrEqual">
      <formula>1</formula>
    </cfRule>
  </conditionalFormatting>
  <conditionalFormatting sqref="I187">
    <cfRule type="cellIs" dxfId="8" priority="2" operator="greaterThanOrEqual">
      <formula>1</formula>
    </cfRule>
  </conditionalFormatting>
  <conditionalFormatting sqref="I189:I194">
    <cfRule type="cellIs" dxfId="7" priority="1" operator="greaterThanOrEqual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97588-E23C-4F7C-A8B7-3B68D436CC65}">
  <dimension ref="A1:H59"/>
  <sheetViews>
    <sheetView topLeftCell="B34" workbookViewId="0">
      <selection activeCell="D37" sqref="D37"/>
    </sheetView>
  </sheetViews>
  <sheetFormatPr baseColWidth="10" defaultRowHeight="15" x14ac:dyDescent="0.25"/>
  <cols>
    <col min="1" max="1" width="61.5703125" customWidth="1"/>
    <col min="3" max="6" width="16" customWidth="1"/>
    <col min="7" max="7" width="11.42578125" style="47"/>
  </cols>
  <sheetData>
    <row r="1" spans="1:8" ht="78.75" x14ac:dyDescent="0.25">
      <c r="A1" s="3" t="s">
        <v>0</v>
      </c>
      <c r="B1" s="3" t="s">
        <v>52</v>
      </c>
      <c r="C1" s="3" t="s">
        <v>53</v>
      </c>
      <c r="D1" s="3" t="s">
        <v>54</v>
      </c>
      <c r="E1" s="3" t="s">
        <v>155</v>
      </c>
      <c r="F1" s="3" t="s">
        <v>162</v>
      </c>
      <c r="G1" s="10" t="s">
        <v>2</v>
      </c>
      <c r="H1" s="4" t="s">
        <v>163</v>
      </c>
    </row>
    <row r="2" spans="1:8" x14ac:dyDescent="0.25">
      <c r="A2" s="2" t="s">
        <v>4</v>
      </c>
      <c r="B2" s="5">
        <f>ParParcours!D3</f>
        <v>91</v>
      </c>
      <c r="C2" s="5">
        <f>ParParcours!E3</f>
        <v>232</v>
      </c>
      <c r="D2" s="13">
        <f>ParParcours!F3</f>
        <v>402</v>
      </c>
      <c r="E2" s="26">
        <f>ParParcours!G3</f>
        <v>575</v>
      </c>
      <c r="F2" s="53">
        <f>ParParcours!H3</f>
        <v>548</v>
      </c>
      <c r="G2" s="12">
        <f>E2/ParParcours!C3</f>
        <v>11.5</v>
      </c>
      <c r="H2" s="6">
        <f>(F2-E2)/E2</f>
        <v>-4.6956521739130432E-2</v>
      </c>
    </row>
    <row r="3" spans="1:8" x14ac:dyDescent="0.25">
      <c r="A3" s="7" t="s">
        <v>5</v>
      </c>
      <c r="B3" s="5">
        <f>SUM(ParParcours!D4:D8)</f>
        <v>68</v>
      </c>
      <c r="C3" s="5">
        <f>SUM(ParParcours!E4:E8)</f>
        <v>157</v>
      </c>
      <c r="D3" s="13">
        <f>SUM(ParParcours!F4:F8)</f>
        <v>126</v>
      </c>
      <c r="E3" s="26">
        <f>SUM(ParParcours!G4:G8)</f>
        <v>261</v>
      </c>
      <c r="F3" s="53">
        <f>SUM(ParParcours!H4:H8)</f>
        <v>253</v>
      </c>
      <c r="G3" s="12">
        <f>E3/SUM(ParParcours!C4:C8)</f>
        <v>2.61</v>
      </c>
      <c r="H3" s="6">
        <f t="shared" ref="H3:H59" si="0">(F3-E3)/E3</f>
        <v>-3.0651340996168581E-2</v>
      </c>
    </row>
    <row r="4" spans="1:8" x14ac:dyDescent="0.25">
      <c r="A4" s="2" t="s">
        <v>6</v>
      </c>
      <c r="B4" s="5">
        <f>ParParcours!D9</f>
        <v>231</v>
      </c>
      <c r="C4" s="5">
        <f>ParParcours!E9</f>
        <v>356</v>
      </c>
      <c r="D4" s="13">
        <f>ParParcours!F9</f>
        <v>471</v>
      </c>
      <c r="E4" s="26">
        <f>ParParcours!G9</f>
        <v>341</v>
      </c>
      <c r="F4" s="53">
        <f>ParParcours!H9</f>
        <v>390</v>
      </c>
      <c r="G4" s="12">
        <f>E4/ParParcours!C9</f>
        <v>13.64</v>
      </c>
      <c r="H4" s="6">
        <f t="shared" si="0"/>
        <v>0.14369501466275661</v>
      </c>
    </row>
    <row r="5" spans="1:8" x14ac:dyDescent="0.25">
      <c r="A5" s="45" t="s">
        <v>7</v>
      </c>
      <c r="B5" s="5">
        <f>SUM(ParParcours!D10:D12)</f>
        <v>154</v>
      </c>
      <c r="C5" s="5">
        <f>SUM(ParParcours!E10:E12)</f>
        <v>228</v>
      </c>
      <c r="D5" s="31"/>
      <c r="E5" s="31"/>
      <c r="F5" s="31"/>
      <c r="G5" s="33"/>
      <c r="H5" s="6" t="e">
        <f t="shared" si="0"/>
        <v>#DIV/0!</v>
      </c>
    </row>
    <row r="6" spans="1:8" x14ac:dyDescent="0.25">
      <c r="A6" s="2" t="s">
        <v>8</v>
      </c>
      <c r="B6" s="5"/>
      <c r="C6" s="5">
        <f>ParParcours!E13</f>
        <v>468</v>
      </c>
      <c r="D6" s="5">
        <f>SUM(ParParcours!F13)</f>
        <v>599</v>
      </c>
      <c r="E6" s="26">
        <f>SUM(ParParcours!G13)</f>
        <v>475</v>
      </c>
      <c r="F6" s="53">
        <f>SUM(ParParcours!H13)</f>
        <v>747</v>
      </c>
      <c r="G6" s="12">
        <f>E6/ParParcours!C13</f>
        <v>21.59090909090909</v>
      </c>
      <c r="H6" s="6">
        <f t="shared" si="0"/>
        <v>0.57263157894736838</v>
      </c>
    </row>
    <row r="7" spans="1:8" x14ac:dyDescent="0.25">
      <c r="A7" s="2" t="s">
        <v>9</v>
      </c>
      <c r="B7" s="5"/>
      <c r="C7" s="5">
        <f>ParParcours!E14</f>
        <v>321</v>
      </c>
      <c r="D7" s="5">
        <f>SUM(ParParcours!F14)</f>
        <v>431</v>
      </c>
      <c r="E7" s="26">
        <f>SUM(ParParcours!G14)</f>
        <v>629</v>
      </c>
      <c r="F7" s="53">
        <f>SUM(ParParcours!H14)</f>
        <v>783</v>
      </c>
      <c r="G7" s="12">
        <f>E7/ParParcours!C14</f>
        <v>27.347826086956523</v>
      </c>
      <c r="H7" s="6">
        <f t="shared" si="0"/>
        <v>0.24483306836248012</v>
      </c>
    </row>
    <row r="8" spans="1:8" x14ac:dyDescent="0.25">
      <c r="A8" s="2" t="s">
        <v>10</v>
      </c>
      <c r="B8" s="5">
        <f>ParParcours!D15</f>
        <v>1807</v>
      </c>
      <c r="C8" s="5">
        <f>ParParcours!E15</f>
        <v>1401</v>
      </c>
      <c r="D8" s="13">
        <f>ParParcours!F15</f>
        <v>1622</v>
      </c>
      <c r="E8" s="26">
        <f>ParParcours!G15</f>
        <v>1582</v>
      </c>
      <c r="F8" s="53">
        <f>ParParcours!H15</f>
        <v>1890</v>
      </c>
      <c r="G8" s="12">
        <f>E8/ParParcours!C15</f>
        <v>15.82</v>
      </c>
      <c r="H8" s="6">
        <f t="shared" si="0"/>
        <v>0.19469026548672566</v>
      </c>
    </row>
    <row r="9" spans="1:8" x14ac:dyDescent="0.25">
      <c r="A9" s="7" t="s">
        <v>11</v>
      </c>
      <c r="B9" s="5">
        <f>SUM(ParParcours!D16)</f>
        <v>1027</v>
      </c>
      <c r="C9" s="5">
        <f>SUM(ParParcours!E16:E21)</f>
        <v>1437</v>
      </c>
      <c r="D9" s="13">
        <f>SUM(ParParcours!F16:F21)</f>
        <v>1867</v>
      </c>
      <c r="E9" s="26">
        <f>SUM(ParParcours!G16:G21)</f>
        <v>2356</v>
      </c>
      <c r="F9" s="53">
        <f>SUM(ParParcours!H16:H21)</f>
        <v>2757</v>
      </c>
      <c r="G9" s="12">
        <f>E9/SUM(ParParcours!C16:C21)</f>
        <v>22.226415094339622</v>
      </c>
      <c r="H9" s="6">
        <f t="shared" si="0"/>
        <v>0.17020373514431239</v>
      </c>
    </row>
    <row r="10" spans="1:8" x14ac:dyDescent="0.25">
      <c r="A10" s="2" t="s">
        <v>12</v>
      </c>
      <c r="B10" s="5">
        <f>ParParcours!D22</f>
        <v>1517</v>
      </c>
      <c r="C10" s="5">
        <f>ParParcours!E22</f>
        <v>959</v>
      </c>
      <c r="D10" s="13">
        <f>ParParcours!F22</f>
        <v>1143</v>
      </c>
      <c r="E10" s="26">
        <f>ParParcours!G22</f>
        <v>914</v>
      </c>
      <c r="F10" s="53">
        <f>ParParcours!H22</f>
        <v>804</v>
      </c>
      <c r="G10" s="12">
        <f>E10/ParParcours!C22</f>
        <v>39.739130434782609</v>
      </c>
      <c r="H10" s="6">
        <f t="shared" si="0"/>
        <v>-0.12035010940919037</v>
      </c>
    </row>
    <row r="11" spans="1:8" x14ac:dyDescent="0.25">
      <c r="A11" s="2" t="s">
        <v>13</v>
      </c>
      <c r="B11" s="5">
        <f>ParParcours!D23</f>
        <v>2207</v>
      </c>
      <c r="C11" s="5">
        <f>ParParcours!E23</f>
        <v>2055</v>
      </c>
      <c r="D11" s="13">
        <f>ParParcours!F23</f>
        <v>1599</v>
      </c>
      <c r="E11" s="26">
        <f>ParParcours!G23</f>
        <v>2730</v>
      </c>
      <c r="F11" s="53">
        <f>ParParcours!H23</f>
        <v>1728</v>
      </c>
      <c r="G11" s="12">
        <f>E11/ParParcours!C23</f>
        <v>19.5</v>
      </c>
      <c r="H11" s="6">
        <f t="shared" si="0"/>
        <v>-0.36703296703296701</v>
      </c>
    </row>
    <row r="12" spans="1:8" x14ac:dyDescent="0.25">
      <c r="A12" s="7" t="s">
        <v>14</v>
      </c>
      <c r="B12" s="5">
        <f>SUM(ParParcours!D24:D25)</f>
        <v>1011</v>
      </c>
      <c r="C12" s="5">
        <f>SUM(ParParcours!E24:E25)</f>
        <v>999</v>
      </c>
      <c r="D12" s="13">
        <f>SUM(ParParcours!F24:F25)</f>
        <v>1318</v>
      </c>
      <c r="E12" s="26">
        <f>SUM(ParParcours!G24:G25)</f>
        <v>785</v>
      </c>
      <c r="F12" s="53">
        <f>SUM(ParParcours!H24:H25)</f>
        <v>798</v>
      </c>
      <c r="G12" s="12">
        <f>E12/SUM(ParParcours!C24:C25)</f>
        <v>10.753424657534246</v>
      </c>
      <c r="H12" s="6">
        <f t="shared" si="0"/>
        <v>1.6560509554140127E-2</v>
      </c>
    </row>
    <row r="13" spans="1:8" x14ac:dyDescent="0.25">
      <c r="A13" s="2" t="s">
        <v>15</v>
      </c>
      <c r="B13" s="5">
        <f>ParParcours!D26</f>
        <v>232</v>
      </c>
      <c r="C13" s="5">
        <f>ParParcours!E26</f>
        <v>186</v>
      </c>
      <c r="D13" s="13">
        <f>ParParcours!F26</f>
        <v>255</v>
      </c>
      <c r="E13" s="26">
        <f>ParParcours!G26</f>
        <v>426</v>
      </c>
      <c r="F13" s="53">
        <f>ParParcours!H26</f>
        <v>492</v>
      </c>
      <c r="G13" s="12">
        <f>E13/ParParcours!C26</f>
        <v>21.3</v>
      </c>
      <c r="H13" s="6">
        <f t="shared" si="0"/>
        <v>0.15492957746478872</v>
      </c>
    </row>
    <row r="14" spans="1:8" x14ac:dyDescent="0.25">
      <c r="A14" s="7" t="s">
        <v>16</v>
      </c>
      <c r="B14" s="5">
        <f>SUM(ParParcours!D27:D29)</f>
        <v>399</v>
      </c>
      <c r="C14" s="5">
        <f>SUM(ParParcours!E27:E29)</f>
        <v>416</v>
      </c>
      <c r="D14" s="13">
        <f>SUM(ParParcours!F27:F29)</f>
        <v>575</v>
      </c>
      <c r="E14" s="26">
        <f>SUM(ParParcours!G27:G29)</f>
        <v>832</v>
      </c>
      <c r="F14" s="53">
        <f>SUM(ParParcours!H27:H29)</f>
        <v>1311</v>
      </c>
      <c r="G14" s="12">
        <f>E14/SUM(ParParcours!C27:C29)</f>
        <v>26</v>
      </c>
      <c r="H14" s="6">
        <f t="shared" si="0"/>
        <v>0.57572115384615385</v>
      </c>
    </row>
    <row r="15" spans="1:8" x14ac:dyDescent="0.25">
      <c r="A15" s="7" t="s">
        <v>17</v>
      </c>
      <c r="B15" s="5">
        <f>ParParcours!D30</f>
        <v>285</v>
      </c>
      <c r="C15" s="5">
        <f>SUM(ParParcours!E30:E31)</f>
        <v>921</v>
      </c>
      <c r="D15" s="13">
        <f>SUM(ParParcours!F30:F31)</f>
        <v>1049</v>
      </c>
      <c r="E15" s="26">
        <f>SUM(ParParcours!G30:G31)</f>
        <v>832</v>
      </c>
      <c r="F15" s="53">
        <f>SUM(ParParcours!H30:H31)</f>
        <v>990</v>
      </c>
      <c r="G15" s="12">
        <f>E15/SUM(ParParcours!C30:C31)</f>
        <v>29.714285714285715</v>
      </c>
      <c r="H15" s="6">
        <f t="shared" si="0"/>
        <v>0.18990384615384615</v>
      </c>
    </row>
    <row r="16" spans="1:8" x14ac:dyDescent="0.25">
      <c r="A16" s="7" t="s">
        <v>18</v>
      </c>
      <c r="B16" s="5">
        <f>SUM(ParParcours!D32)</f>
        <v>172</v>
      </c>
      <c r="C16" s="5">
        <f>SUM(ParParcours!E32:E33)</f>
        <v>380</v>
      </c>
      <c r="D16" s="13">
        <f>SUM(ParParcours!F32:F33)</f>
        <v>221</v>
      </c>
      <c r="E16" s="26">
        <f>SUM(ParParcours!G32:G33)</f>
        <v>178</v>
      </c>
      <c r="F16" s="53">
        <f>SUM(ParParcours!H32:H33)</f>
        <v>272</v>
      </c>
      <c r="G16" s="12">
        <f>E16/SUM(ParParcours!C32:C33)</f>
        <v>5.9333333333333336</v>
      </c>
      <c r="H16" s="6">
        <f t="shared" si="0"/>
        <v>0.5280898876404494</v>
      </c>
    </row>
    <row r="17" spans="1:8" x14ac:dyDescent="0.25">
      <c r="A17" s="7" t="s">
        <v>19</v>
      </c>
      <c r="B17" s="5">
        <f>SUM(ParParcours!D34:D42)</f>
        <v>829</v>
      </c>
      <c r="C17" s="5">
        <f>SUM(ParParcours!E34:E42)</f>
        <v>1087</v>
      </c>
      <c r="D17" s="13">
        <f>SUM(ParParcours!F34:F42)</f>
        <v>579</v>
      </c>
      <c r="E17" s="26">
        <f>SUM(ParParcours!G34:G42)</f>
        <v>702</v>
      </c>
      <c r="F17" s="53">
        <f>SUM(ParParcours!H34:H42)</f>
        <v>716</v>
      </c>
      <c r="G17" s="12">
        <f>E17/SUM(ParParcours!C34:C42)</f>
        <v>14.04</v>
      </c>
      <c r="H17" s="6">
        <f t="shared" si="0"/>
        <v>1.9943019943019943E-2</v>
      </c>
    </row>
    <row r="18" spans="1:8" x14ac:dyDescent="0.25">
      <c r="A18" s="7" t="s">
        <v>20</v>
      </c>
      <c r="B18" s="5"/>
      <c r="C18" s="5">
        <f>SUM(ParParcours!E43:E46)</f>
        <v>941</v>
      </c>
      <c r="D18" s="13">
        <f>SUM(ParParcours!F43:F46)</f>
        <v>715</v>
      </c>
      <c r="E18" s="26">
        <f>SUM(ParParcours!G43:G46)</f>
        <v>920</v>
      </c>
      <c r="F18" s="53">
        <f>SUM(ParParcours!H43:H46)</f>
        <v>1380</v>
      </c>
      <c r="G18" s="12">
        <f>E18/SUM(ParParcours!C43:C46)</f>
        <v>20</v>
      </c>
      <c r="H18" s="6">
        <f t="shared" si="0"/>
        <v>0.5</v>
      </c>
    </row>
    <row r="19" spans="1:8" x14ac:dyDescent="0.25">
      <c r="A19" s="7" t="s">
        <v>21</v>
      </c>
      <c r="B19" s="5">
        <f>SUM(ParParcours!D47:D51)</f>
        <v>815</v>
      </c>
      <c r="C19" s="5">
        <f>SUM(ParParcours!E47:E51)</f>
        <v>1468</v>
      </c>
      <c r="D19" s="13">
        <f>SUM(ParParcours!F47:F51)</f>
        <v>2043</v>
      </c>
      <c r="E19" s="26">
        <f>SUM(ParParcours!G47:G51)</f>
        <v>2671</v>
      </c>
      <c r="F19" s="53">
        <f>SUM(ParParcours!H47:H51)</f>
        <v>3635</v>
      </c>
      <c r="G19" s="12">
        <f>E19/SUM(ParParcours!C47:C51)</f>
        <v>39.279411764705884</v>
      </c>
      <c r="H19" s="6">
        <f t="shared" si="0"/>
        <v>0.36091351553725198</v>
      </c>
    </row>
    <row r="20" spans="1:8" x14ac:dyDescent="0.25">
      <c r="A20" s="49" t="s">
        <v>146</v>
      </c>
      <c r="B20" s="31"/>
      <c r="C20" s="31"/>
      <c r="D20" s="13">
        <f>SUM(ParParcours!F52:F54)</f>
        <v>291</v>
      </c>
      <c r="E20" s="26">
        <f>SUM(ParParcours!G52:G54)</f>
        <v>295</v>
      </c>
      <c r="F20" s="53">
        <f>SUM(ParParcours!H52:H54)</f>
        <v>428</v>
      </c>
      <c r="G20" s="12">
        <f>E20/SUM(ParParcours!C52:C54)</f>
        <v>6.5555555555555554</v>
      </c>
      <c r="H20" s="6">
        <f t="shared" si="0"/>
        <v>0.45084745762711864</v>
      </c>
    </row>
    <row r="21" spans="1:8" x14ac:dyDescent="0.25">
      <c r="A21" s="49" t="s">
        <v>22</v>
      </c>
      <c r="B21" s="5">
        <f>SUM(ParParcours!D55:D57)</f>
        <v>147</v>
      </c>
      <c r="C21" s="5">
        <f>SUM(ParParcours!E55:E57)</f>
        <v>180</v>
      </c>
      <c r="D21" s="13">
        <f>SUM(ParParcours!F55:F57)</f>
        <v>241</v>
      </c>
      <c r="E21" s="26">
        <f>SUM(ParParcours!G55:G57)</f>
        <v>347</v>
      </c>
      <c r="F21" s="53">
        <f>SUM(ParParcours!H55:H57)</f>
        <v>573</v>
      </c>
      <c r="G21" s="12">
        <f>E21/SUM(ParParcours!C55:C57)</f>
        <v>6.94</v>
      </c>
      <c r="H21" s="6">
        <f t="shared" si="0"/>
        <v>0.65129682997118155</v>
      </c>
    </row>
    <row r="22" spans="1:8" x14ac:dyDescent="0.25">
      <c r="A22" s="49" t="s">
        <v>144</v>
      </c>
      <c r="B22" s="31"/>
      <c r="C22" s="31"/>
      <c r="D22" s="13">
        <f>SUM(ParParcours!F58:F59)</f>
        <v>104</v>
      </c>
      <c r="E22" s="26">
        <f>SUM(ParParcours!G58:G59)</f>
        <v>223</v>
      </c>
      <c r="F22" s="53">
        <f>SUM(ParParcours!H58:H59)</f>
        <v>243</v>
      </c>
      <c r="G22" s="12">
        <f>E22/SUM(ParParcours!C58:C59)</f>
        <v>6.96875</v>
      </c>
      <c r="H22" s="6">
        <f t="shared" si="0"/>
        <v>8.9686098654708515E-2</v>
      </c>
    </row>
    <row r="23" spans="1:8" x14ac:dyDescent="0.25">
      <c r="A23" s="49" t="s">
        <v>23</v>
      </c>
      <c r="B23" s="5">
        <f>SUM(ParParcours!D60:D65)</f>
        <v>454</v>
      </c>
      <c r="C23" s="5">
        <f>SUM(ParParcours!E60:E63)</f>
        <v>744</v>
      </c>
      <c r="D23" s="13">
        <f>SUM(ParParcours!F60:F65)</f>
        <v>965</v>
      </c>
      <c r="E23" s="26">
        <f>SUM(ParParcours!G60:G65)</f>
        <v>1325</v>
      </c>
      <c r="F23" s="53">
        <f>SUM(ParParcours!H60:H65)</f>
        <v>1572</v>
      </c>
      <c r="G23" s="12">
        <f>E23/SUM(ParParcours!C60:C65)</f>
        <v>15.229885057471265</v>
      </c>
      <c r="H23" s="6">
        <f t="shared" si="0"/>
        <v>0.18641509433962264</v>
      </c>
    </row>
    <row r="24" spans="1:8" x14ac:dyDescent="0.25">
      <c r="A24" s="49" t="s">
        <v>24</v>
      </c>
      <c r="B24" s="5">
        <f>SUM(ParParcours!D66:D70)</f>
        <v>389</v>
      </c>
      <c r="C24" s="5">
        <f>SUM(ParParcours!E66:E70)</f>
        <v>1932</v>
      </c>
      <c r="D24" s="13">
        <f>SUM(ParParcours!F66:F70)</f>
        <v>2457</v>
      </c>
      <c r="E24" s="26">
        <f>SUM(ParParcours!G66:G70)</f>
        <v>2340</v>
      </c>
      <c r="F24" s="53">
        <f>SUM(ParParcours!H66:H70)</f>
        <v>2279</v>
      </c>
      <c r="G24" s="12">
        <f>E24/SUM(ParParcours!C66:C70)</f>
        <v>31.621621621621621</v>
      </c>
      <c r="H24" s="6">
        <f t="shared" si="0"/>
        <v>-2.6068376068376069E-2</v>
      </c>
    </row>
    <row r="25" spans="1:8" x14ac:dyDescent="0.25">
      <c r="A25" s="49" t="s">
        <v>25</v>
      </c>
      <c r="B25" s="5">
        <f>SUM(ParParcours!D71:D78)</f>
        <v>400</v>
      </c>
      <c r="C25" s="5">
        <f>SUM(ParParcours!E71:E77)</f>
        <v>657</v>
      </c>
      <c r="D25" s="13">
        <f>SUM(ParParcours!F71:F78)</f>
        <v>524</v>
      </c>
      <c r="E25" s="26">
        <f>SUM(ParParcours!G71:G78)</f>
        <v>501</v>
      </c>
      <c r="F25" s="53">
        <f>SUM(ParParcours!H71:H78)</f>
        <v>893</v>
      </c>
      <c r="G25" s="12">
        <f>E25/SUM(ParParcours!C71:C78)</f>
        <v>7.9523809523809526</v>
      </c>
      <c r="H25" s="6">
        <f t="shared" si="0"/>
        <v>0.78243512974051899</v>
      </c>
    </row>
    <row r="26" spans="1:8" x14ac:dyDescent="0.25">
      <c r="A26" s="49" t="s">
        <v>26</v>
      </c>
      <c r="B26" s="5">
        <f>SUM(ParParcours!D79:D86)</f>
        <v>508</v>
      </c>
      <c r="C26" s="5">
        <f>SUM(ParParcours!E79:E85)</f>
        <v>661</v>
      </c>
      <c r="D26" s="13">
        <f>SUM(ParParcours!F79:F86)</f>
        <v>890</v>
      </c>
      <c r="E26" s="26">
        <f>SUM(ParParcours!G79:G86)</f>
        <v>1107</v>
      </c>
      <c r="F26" s="53">
        <f>SUM(ParParcours!H79:H86)</f>
        <v>1358</v>
      </c>
      <c r="G26" s="12">
        <f>E26/SUM(ParParcours!C79:C86)</f>
        <v>14.76</v>
      </c>
      <c r="H26" s="6">
        <f t="shared" si="0"/>
        <v>0.22673893405600723</v>
      </c>
    </row>
    <row r="27" spans="1:8" x14ac:dyDescent="0.25">
      <c r="A27" s="49" t="s">
        <v>27</v>
      </c>
      <c r="B27" s="5">
        <f>SUM(ParParcours!D87:D88)</f>
        <v>190</v>
      </c>
      <c r="C27" s="5">
        <f>SUM(ParParcours!E87:E88)</f>
        <v>183</v>
      </c>
      <c r="D27" s="13">
        <f>SUM(ParParcours!F87:F88)</f>
        <v>165</v>
      </c>
      <c r="E27" s="26">
        <f>SUM(ParParcours!G87:G88)</f>
        <v>208</v>
      </c>
      <c r="F27" s="53">
        <f>SUM(ParParcours!H87:H88)</f>
        <v>202</v>
      </c>
      <c r="G27" s="12">
        <f>E27/SUM(ParParcours!C87:C88)</f>
        <v>4.6222222222222218</v>
      </c>
      <c r="H27" s="6">
        <f t="shared" si="0"/>
        <v>-2.8846153846153848E-2</v>
      </c>
    </row>
    <row r="28" spans="1:8" x14ac:dyDescent="0.25">
      <c r="A28" s="49" t="s">
        <v>28</v>
      </c>
      <c r="B28" s="5">
        <f>SUM(ParParcours!D89:D92)</f>
        <v>154</v>
      </c>
      <c r="C28" s="5">
        <f>SUM(ParParcours!E89:E91)</f>
        <v>206</v>
      </c>
      <c r="D28" s="13">
        <f>SUM(ParParcours!F89:F92)</f>
        <v>205</v>
      </c>
      <c r="E28" s="26">
        <f>SUM(ParParcours!G89:G92)</f>
        <v>112</v>
      </c>
      <c r="F28" s="53">
        <f>SUM(ParParcours!H89:H92)</f>
        <v>140</v>
      </c>
      <c r="G28" s="12">
        <f>E28/SUM(ParParcours!C89:C92)</f>
        <v>2.2400000000000002</v>
      </c>
      <c r="H28" s="6">
        <f t="shared" si="0"/>
        <v>0.25</v>
      </c>
    </row>
    <row r="29" spans="1:8" x14ac:dyDescent="0.25">
      <c r="A29" s="49" t="s">
        <v>29</v>
      </c>
      <c r="B29" s="5">
        <f>SUM(ParParcours!D93:D97)</f>
        <v>177</v>
      </c>
      <c r="C29" s="5">
        <f>SUM(ParParcours!E93:E96)</f>
        <v>293</v>
      </c>
      <c r="D29" s="13">
        <f>SUM(ParParcours!F93:F97)</f>
        <v>324</v>
      </c>
      <c r="E29" s="26">
        <f>SUM(ParParcours!G93:G97)</f>
        <v>466</v>
      </c>
      <c r="F29" s="53">
        <f>SUM(ParParcours!H93:H97)</f>
        <v>590</v>
      </c>
      <c r="G29" s="12">
        <f>E29/SUM(ParParcours!C93:C97)</f>
        <v>6.6571428571428575</v>
      </c>
      <c r="H29" s="6">
        <f t="shared" si="0"/>
        <v>0.26609442060085836</v>
      </c>
    </row>
    <row r="30" spans="1:8" x14ac:dyDescent="0.25">
      <c r="A30" s="49" t="s">
        <v>30</v>
      </c>
      <c r="B30" s="5"/>
      <c r="C30" s="5">
        <f>SUM(ParParcours!E98:E104)</f>
        <v>1269</v>
      </c>
      <c r="D30" s="13">
        <f>SUM(ParParcours!F98:F105)</f>
        <v>431</v>
      </c>
      <c r="E30" s="26">
        <f>SUM(ParParcours!G98:G105)</f>
        <v>595</v>
      </c>
      <c r="F30" s="53">
        <f>SUM(ParParcours!H98:H105)</f>
        <v>751</v>
      </c>
      <c r="G30" s="12">
        <f>E30/SUM(ParParcours!C98:C105)</f>
        <v>12.934782608695652</v>
      </c>
      <c r="H30" s="6">
        <f t="shared" si="0"/>
        <v>0.26218487394957984</v>
      </c>
    </row>
    <row r="31" spans="1:8" x14ac:dyDescent="0.25">
      <c r="A31" s="49" t="s">
        <v>31</v>
      </c>
      <c r="B31" s="5">
        <f>ParParcours!D106</f>
        <v>348</v>
      </c>
      <c r="C31" s="5">
        <f>SUM(ParParcours!E106:E109)</f>
        <v>1604</v>
      </c>
      <c r="D31" s="5">
        <f>SUM(ParParcours!F106:F109)</f>
        <v>726</v>
      </c>
      <c r="E31" s="26">
        <f>SUM(ParParcours!G106:G109)</f>
        <v>887</v>
      </c>
      <c r="F31" s="53">
        <f>SUM(ParParcours!H106:H109)</f>
        <v>1364</v>
      </c>
      <c r="G31" s="12">
        <f>E31/SUM(ParParcours!C106:C109)</f>
        <v>29.566666666666666</v>
      </c>
      <c r="H31" s="6">
        <f t="shared" si="0"/>
        <v>0.53776775648252539</v>
      </c>
    </row>
    <row r="32" spans="1:8" x14ac:dyDescent="0.25">
      <c r="A32" s="49" t="s">
        <v>134</v>
      </c>
      <c r="B32" s="31"/>
      <c r="C32" s="31"/>
      <c r="D32" s="13">
        <f>SUM(ParParcours!F110:F113)</f>
        <v>236</v>
      </c>
      <c r="E32" s="26">
        <f>SUM(ParParcours!G110:G113)</f>
        <v>327</v>
      </c>
      <c r="F32" s="53">
        <f>SUM(ParParcours!H110:H113)</f>
        <v>432</v>
      </c>
      <c r="G32" s="12">
        <f>E32/SUM(ParParcours!C110:C113)</f>
        <v>5.5423728813559325</v>
      </c>
      <c r="H32" s="6">
        <f t="shared" si="0"/>
        <v>0.32110091743119268</v>
      </c>
    </row>
    <row r="33" spans="1:8" x14ac:dyDescent="0.25">
      <c r="A33" s="49" t="s">
        <v>32</v>
      </c>
      <c r="B33" s="5"/>
      <c r="C33" s="5">
        <f>SUM(ParParcours!E114:E119)</f>
        <v>2741</v>
      </c>
      <c r="D33" s="5">
        <f>SUM(ParParcours!F114:F120)</f>
        <v>1648</v>
      </c>
      <c r="E33" s="26">
        <f>SUM(ParParcours!G114:G120)</f>
        <v>1522</v>
      </c>
      <c r="F33" s="53">
        <f>SUM(ParParcours!H114:H120)</f>
        <v>2178</v>
      </c>
      <c r="G33" s="12">
        <f>E33/SUM(ParParcours!C114:C120)</f>
        <v>22.71641791044776</v>
      </c>
      <c r="H33" s="6">
        <f t="shared" si="0"/>
        <v>0.43101182654402104</v>
      </c>
    </row>
    <row r="34" spans="1:8" x14ac:dyDescent="0.25">
      <c r="A34" s="49" t="s">
        <v>33</v>
      </c>
      <c r="B34" s="5">
        <f>SUM(ParParcours!D121:D123)</f>
        <v>230</v>
      </c>
      <c r="C34" s="5">
        <f>SUM(ParParcours!E121:E123)</f>
        <v>503</v>
      </c>
      <c r="D34" s="5">
        <f>SUM(ParParcours!F121:F123)</f>
        <v>621</v>
      </c>
      <c r="E34" s="26">
        <f>SUM(ParParcours!G121:G123)</f>
        <v>638</v>
      </c>
      <c r="F34" s="53">
        <f>SUM(ParParcours!H121:H123)</f>
        <v>673</v>
      </c>
      <c r="G34" s="12">
        <f>E34/SUM(ParParcours!C121:C123)</f>
        <v>8.2857142857142865</v>
      </c>
      <c r="H34" s="6">
        <f t="shared" si="0"/>
        <v>5.4858934169278999E-2</v>
      </c>
    </row>
    <row r="35" spans="1:8" ht="30" x14ac:dyDescent="0.25">
      <c r="A35" s="49" t="s">
        <v>34</v>
      </c>
      <c r="B35" s="5">
        <f>SUM(ParParcours!D124)</f>
        <v>321</v>
      </c>
      <c r="C35" s="5">
        <f>SUM(ParParcours!E124:E130)</f>
        <v>1012</v>
      </c>
      <c r="D35" s="5">
        <f>SUM(ParParcours!F124:F130)</f>
        <v>1388</v>
      </c>
      <c r="E35" s="26">
        <f>SUM(ParParcours!G124:G130)</f>
        <v>1143</v>
      </c>
      <c r="F35" s="53">
        <f>SUM(ParParcours!H124:H130)</f>
        <v>3090</v>
      </c>
      <c r="G35" s="12">
        <f>E35/SUM(ParParcours!C124:C130)</f>
        <v>15.875</v>
      </c>
      <c r="H35" s="6">
        <f t="shared" si="0"/>
        <v>1.7034120734908136</v>
      </c>
    </row>
    <row r="36" spans="1:8" ht="30" x14ac:dyDescent="0.25">
      <c r="A36" s="54" t="s">
        <v>35</v>
      </c>
      <c r="B36" s="5">
        <f>ParParcours!D131</f>
        <v>1625</v>
      </c>
      <c r="C36" s="5">
        <f>ParParcours!E131</f>
        <v>2631</v>
      </c>
      <c r="D36" s="13">
        <f>ParParcours!F131</f>
        <v>4842</v>
      </c>
      <c r="E36" s="26">
        <f>ParParcours!G131</f>
        <v>5378</v>
      </c>
      <c r="F36" s="31"/>
      <c r="G36" s="33"/>
      <c r="H36" s="58"/>
    </row>
    <row r="37" spans="1:8" ht="30" x14ac:dyDescent="0.25">
      <c r="A37" s="54" t="s">
        <v>36</v>
      </c>
      <c r="B37" s="5">
        <f>SUM(ParParcours!D132:D143)</f>
        <v>1285</v>
      </c>
      <c r="C37" s="5">
        <f>SUM(ParParcours!E132:E143)</f>
        <v>2114</v>
      </c>
      <c r="D37" s="13">
        <f>SUM(ParParcours!F132:F143)</f>
        <v>2214</v>
      </c>
      <c r="E37" s="26">
        <f>SUM(ParParcours!G132:G143)</f>
        <v>2486</v>
      </c>
      <c r="F37" s="31"/>
      <c r="G37" s="33"/>
      <c r="H37" s="58"/>
    </row>
    <row r="38" spans="1:8" ht="30" x14ac:dyDescent="0.25">
      <c r="A38" s="54" t="s">
        <v>37</v>
      </c>
      <c r="B38" s="5">
        <f>SUM(ParParcours!D144:D145)</f>
        <v>369</v>
      </c>
      <c r="C38" s="5">
        <f>SUM(ParParcours!E144:E145)</f>
        <v>456</v>
      </c>
      <c r="D38" s="13">
        <f>SUM(ParParcours!F144:F145)</f>
        <v>391</v>
      </c>
      <c r="E38" s="26">
        <f>SUM(ParParcours!G144:G145)</f>
        <v>668</v>
      </c>
      <c r="F38" s="31"/>
      <c r="G38" s="33"/>
      <c r="H38" s="58"/>
    </row>
    <row r="39" spans="1:8" ht="30" x14ac:dyDescent="0.25">
      <c r="A39" s="49" t="s">
        <v>38</v>
      </c>
      <c r="B39" s="5">
        <f>SUM(ParParcours!D146:D148)</f>
        <v>48</v>
      </c>
      <c r="C39" s="5">
        <f>SUM(ParParcours!E146:E148)</f>
        <v>112</v>
      </c>
      <c r="D39" s="13">
        <f>SUM(ParParcours!F146:F148)</f>
        <v>86</v>
      </c>
      <c r="E39" s="26">
        <f>SUM(ParParcours!G146:G148)</f>
        <v>167</v>
      </c>
      <c r="F39" s="53">
        <f>SUM(ParParcours!H146:H148)</f>
        <v>427</v>
      </c>
      <c r="G39" s="12">
        <f>E39/SUM(ParParcours!C146:C148)</f>
        <v>4.1749999999999998</v>
      </c>
      <c r="H39" s="6">
        <f t="shared" si="0"/>
        <v>1.5568862275449102</v>
      </c>
    </row>
    <row r="40" spans="1:8" x14ac:dyDescent="0.25">
      <c r="A40" s="49" t="s">
        <v>39</v>
      </c>
      <c r="B40" s="5">
        <f>ParParcours!D149</f>
        <v>524</v>
      </c>
      <c r="C40" s="5">
        <f>SUM(ParParcours!E149:E150)</f>
        <v>1577</v>
      </c>
      <c r="D40" s="13">
        <f>SUM(ParParcours!F149:F150)</f>
        <v>1395</v>
      </c>
      <c r="E40" s="26">
        <f>SUM(ParParcours!G149:G150)</f>
        <v>2107</v>
      </c>
      <c r="F40" s="53">
        <f>SUM(ParParcours!H149:H150)</f>
        <v>2004</v>
      </c>
      <c r="G40" s="12">
        <f>E40/SUM(ParParcours!C149:C150)</f>
        <v>52.674999999999997</v>
      </c>
      <c r="H40" s="6">
        <f t="shared" si="0"/>
        <v>-4.888467014712862E-2</v>
      </c>
    </row>
    <row r="41" spans="1:8" x14ac:dyDescent="0.25">
      <c r="A41" s="49" t="s">
        <v>128</v>
      </c>
      <c r="B41" s="31"/>
      <c r="C41" s="31"/>
      <c r="D41" s="13">
        <f>SUM(ParParcours!F151)</f>
        <v>511</v>
      </c>
      <c r="E41" s="26">
        <f>SUM(ParParcours!G151)</f>
        <v>381</v>
      </c>
      <c r="F41" s="53">
        <f>SUM(ParParcours!H151)</f>
        <v>427</v>
      </c>
      <c r="G41" s="12">
        <f>E41/SUM(ParParcours!C151)</f>
        <v>34.636363636363633</v>
      </c>
      <c r="H41" s="6">
        <f t="shared" si="0"/>
        <v>0.12073490813648294</v>
      </c>
    </row>
    <row r="42" spans="1:8" x14ac:dyDescent="0.25">
      <c r="A42" s="49" t="s">
        <v>131</v>
      </c>
      <c r="B42" s="31"/>
      <c r="C42" s="31"/>
      <c r="D42" s="13">
        <f>SUM(ParParcours!F152)</f>
        <v>139</v>
      </c>
      <c r="E42" s="26">
        <f>SUM(ParParcours!G152)</f>
        <v>148</v>
      </c>
      <c r="F42" s="53">
        <f>SUM(ParParcours!H152)</f>
        <v>144</v>
      </c>
      <c r="G42" s="12">
        <f>E42/SUM(ParParcours!C152)</f>
        <v>4.2285714285714286</v>
      </c>
      <c r="H42" s="6">
        <f t="shared" si="0"/>
        <v>-2.7027027027027029E-2</v>
      </c>
    </row>
    <row r="43" spans="1:8" x14ac:dyDescent="0.25">
      <c r="A43" s="49" t="s">
        <v>40</v>
      </c>
      <c r="B43" s="5">
        <f>SUM(ParParcours!D153:D155)</f>
        <v>117</v>
      </c>
      <c r="C43" s="5">
        <f>SUM(ParParcours!E153:E155)</f>
        <v>268</v>
      </c>
      <c r="D43" s="13">
        <f>SUM(ParParcours!F153:F155)</f>
        <v>316</v>
      </c>
      <c r="E43" s="26">
        <f>SUM(ParParcours!G153:G155)</f>
        <v>372</v>
      </c>
      <c r="F43" s="53">
        <f>SUM(ParParcours!H153:H155)</f>
        <v>477</v>
      </c>
      <c r="G43" s="12">
        <f>E43/SUM(ParParcours!C153:C155)</f>
        <v>8.454545454545455</v>
      </c>
      <c r="H43" s="6">
        <f t="shared" si="0"/>
        <v>0.28225806451612906</v>
      </c>
    </row>
    <row r="44" spans="1:8" x14ac:dyDescent="0.25">
      <c r="A44" s="49" t="s">
        <v>41</v>
      </c>
      <c r="B44" s="5">
        <f>SUM(ParParcours!D156:D164)</f>
        <v>4669</v>
      </c>
      <c r="C44" s="5">
        <f>SUM(ParParcours!E156:E164)</f>
        <v>5218</v>
      </c>
      <c r="D44" s="13">
        <f>SUM(ParParcours!F156:F164)</f>
        <v>4880</v>
      </c>
      <c r="E44" s="26">
        <f>SUM(ParParcours!G156:G164)</f>
        <v>4689</v>
      </c>
      <c r="F44" s="53">
        <f>SUM(ParParcours!H156:H164)</f>
        <v>5149</v>
      </c>
      <c r="G44" s="12">
        <f>E44/SUM(ParParcours!C156:C164)</f>
        <v>42.627272727272725</v>
      </c>
      <c r="H44" s="6">
        <f t="shared" si="0"/>
        <v>9.8101940712305394E-2</v>
      </c>
    </row>
    <row r="45" spans="1:8" x14ac:dyDescent="0.25">
      <c r="A45" s="49" t="s">
        <v>108</v>
      </c>
      <c r="B45" s="31"/>
      <c r="C45" s="31"/>
      <c r="D45" s="13">
        <f>SUM(ParParcours!F165)</f>
        <v>415</v>
      </c>
      <c r="E45" s="26">
        <f>SUM(ParParcours!G165)</f>
        <v>517</v>
      </c>
      <c r="F45" s="53">
        <f>SUM(ParParcours!H165)</f>
        <v>529</v>
      </c>
      <c r="G45" s="12">
        <f>E45/SUM(ParParcours!C165)</f>
        <v>34.466666666666669</v>
      </c>
      <c r="H45" s="6">
        <f t="shared" si="0"/>
        <v>2.321083172147002E-2</v>
      </c>
    </row>
    <row r="46" spans="1:8" x14ac:dyDescent="0.25">
      <c r="A46" s="49" t="s">
        <v>42</v>
      </c>
      <c r="B46" s="5">
        <f>SUM(ParParcours!D166:D167)</f>
        <v>466</v>
      </c>
      <c r="C46" s="5">
        <f>SUM(ParParcours!E166:E167)</f>
        <v>617</v>
      </c>
      <c r="D46" s="13">
        <f>SUM(ParParcours!F166:F167)</f>
        <v>995</v>
      </c>
      <c r="E46" s="26">
        <f>SUM(ParParcours!G166:G167)</f>
        <v>935</v>
      </c>
      <c r="F46" s="53">
        <f>SUM(ParParcours!H166:H167)</f>
        <v>1274</v>
      </c>
      <c r="G46" s="12">
        <f>E46/SUM(ParParcours!C166:C167)</f>
        <v>26.714285714285715</v>
      </c>
      <c r="H46" s="6">
        <f t="shared" si="0"/>
        <v>0.36256684491978608</v>
      </c>
    </row>
    <row r="47" spans="1:8" x14ac:dyDescent="0.25">
      <c r="A47" s="29" t="s">
        <v>43</v>
      </c>
      <c r="B47" s="5">
        <f>ParParcours!D168</f>
        <v>72</v>
      </c>
      <c r="C47" s="5">
        <f>SUM(ParParcours!E168)</f>
        <v>113</v>
      </c>
      <c r="D47" s="13">
        <f>SUM(ParParcours!F168)</f>
        <v>100</v>
      </c>
      <c r="E47" s="26">
        <f>SUM(ParParcours!G168)</f>
        <v>147</v>
      </c>
      <c r="F47" s="53">
        <f>SUM(ParParcours!H168)</f>
        <v>198</v>
      </c>
      <c r="G47" s="12">
        <f>E47/ParParcours!C168</f>
        <v>16.333333333333332</v>
      </c>
      <c r="H47" s="6">
        <f t="shared" si="0"/>
        <v>0.34693877551020408</v>
      </c>
    </row>
    <row r="48" spans="1:8" x14ac:dyDescent="0.25">
      <c r="A48" s="49" t="s">
        <v>44</v>
      </c>
      <c r="B48" s="5">
        <f>SUM(ParParcours!D169:D172)</f>
        <v>168</v>
      </c>
      <c r="C48" s="5">
        <f>SUM(ParParcours!E169:E170)</f>
        <v>304</v>
      </c>
      <c r="D48" s="13">
        <f>SUM(ParParcours!F169:F171)</f>
        <v>331</v>
      </c>
      <c r="E48" s="26">
        <f>SUM(ParParcours!G169:G171)</f>
        <v>317</v>
      </c>
      <c r="F48" s="53">
        <f>SUM(ParParcours!H169:H171)</f>
        <v>343</v>
      </c>
      <c r="G48" s="12">
        <f>E48/SUM(ParParcours!C169:C171)</f>
        <v>6.8913043478260869</v>
      </c>
      <c r="H48" s="6">
        <f t="shared" si="0"/>
        <v>8.2018927444794956E-2</v>
      </c>
    </row>
    <row r="49" spans="1:8" x14ac:dyDescent="0.25">
      <c r="A49" s="49" t="s">
        <v>127</v>
      </c>
      <c r="B49" s="31"/>
      <c r="C49" s="31"/>
      <c r="D49" s="13">
        <f>SUM(ParParcours!F172)</f>
        <v>116</v>
      </c>
      <c r="E49" s="26">
        <f>SUM(ParParcours!G172)</f>
        <v>58</v>
      </c>
      <c r="F49" s="53">
        <f>SUM(ParParcours!H172)</f>
        <v>148</v>
      </c>
      <c r="G49" s="12">
        <f>E49/SUM(ParParcours!C172)</f>
        <v>3.8666666666666667</v>
      </c>
      <c r="H49" s="6">
        <f t="shared" si="0"/>
        <v>1.5517241379310345</v>
      </c>
    </row>
    <row r="50" spans="1:8" x14ac:dyDescent="0.25">
      <c r="A50" s="49" t="s">
        <v>45</v>
      </c>
      <c r="B50" s="5">
        <f>SUM(ParParcours!D173:D178)</f>
        <v>952</v>
      </c>
      <c r="C50" s="5">
        <f>SUM(ParParcours!E173:E177)</f>
        <v>1048</v>
      </c>
      <c r="D50" s="13">
        <f>SUM(ParParcours!F173:F178)</f>
        <v>450</v>
      </c>
      <c r="E50" s="26">
        <f>SUM(ParParcours!G173:G178)</f>
        <v>702</v>
      </c>
      <c r="F50" s="53">
        <f>SUM(ParParcours!H173:H178)</f>
        <v>671</v>
      </c>
      <c r="G50" s="12">
        <f>E50/SUM(ParParcours!C173:C178)</f>
        <v>16.714285714285715</v>
      </c>
      <c r="H50" s="6">
        <f t="shared" si="0"/>
        <v>-4.4159544159544158E-2</v>
      </c>
    </row>
    <row r="51" spans="1:8" x14ac:dyDescent="0.25">
      <c r="A51" s="49" t="s">
        <v>46</v>
      </c>
      <c r="B51" s="5">
        <f>SUM(ParParcours!D179)</f>
        <v>150</v>
      </c>
      <c r="C51" s="5">
        <f>SUM(ParParcours!E179:E180)</f>
        <v>219</v>
      </c>
      <c r="D51" s="13">
        <f>SUM(ParParcours!F179:F180)</f>
        <v>173</v>
      </c>
      <c r="E51" s="26">
        <f>SUM(ParParcours!G179:G180)</f>
        <v>324</v>
      </c>
      <c r="F51" s="53">
        <f>SUM(ParParcours!H179:H180)</f>
        <v>372</v>
      </c>
      <c r="G51" s="12">
        <f>E51/SUM(ParParcours!C179:C180)</f>
        <v>10.8</v>
      </c>
      <c r="H51" s="6">
        <f t="shared" si="0"/>
        <v>0.14814814814814814</v>
      </c>
    </row>
    <row r="52" spans="1:8" x14ac:dyDescent="0.25">
      <c r="A52" s="49" t="s">
        <v>47</v>
      </c>
      <c r="B52" s="5">
        <f>SUM(ParParcours!D181:D184)</f>
        <v>192</v>
      </c>
      <c r="C52" s="5">
        <f>SUM(ParParcours!E181:E184)</f>
        <v>189</v>
      </c>
      <c r="D52" s="13">
        <f>SUM(ParParcours!F181:F184)</f>
        <v>233</v>
      </c>
      <c r="E52" s="26">
        <f>SUM(ParParcours!G181:G184)</f>
        <v>417</v>
      </c>
      <c r="F52" s="53">
        <f>SUM(ParParcours!H181:H184)</f>
        <v>289</v>
      </c>
      <c r="G52" s="12">
        <f>E52/SUM(ParParcours!C181:C184)</f>
        <v>8.5102040816326525</v>
      </c>
      <c r="H52" s="6">
        <f t="shared" si="0"/>
        <v>-0.30695443645083931</v>
      </c>
    </row>
    <row r="53" spans="1:8" x14ac:dyDescent="0.25">
      <c r="A53" s="29" t="s">
        <v>48</v>
      </c>
      <c r="B53" s="5">
        <f>SUM(ParParcours!D185)</f>
        <v>230</v>
      </c>
      <c r="C53" s="5">
        <f>ParParcours!E185</f>
        <v>344</v>
      </c>
      <c r="D53" s="5">
        <f>SUM(ParParcours!F185)</f>
        <v>296</v>
      </c>
      <c r="E53" s="26">
        <f>SUM(ParParcours!G185)</f>
        <v>359</v>
      </c>
      <c r="F53" s="53">
        <f>SUM(ParParcours!H185)</f>
        <v>378</v>
      </c>
      <c r="G53" s="12">
        <f>E53/ParParcours!C185</f>
        <v>17.95</v>
      </c>
      <c r="H53" s="6">
        <f t="shared" si="0"/>
        <v>5.2924791086350974E-2</v>
      </c>
    </row>
    <row r="54" spans="1:8" x14ac:dyDescent="0.25">
      <c r="A54" s="29" t="s">
        <v>49</v>
      </c>
      <c r="B54" s="5">
        <f>SUM(ParParcours!D186)</f>
        <v>374</v>
      </c>
      <c r="C54" s="5">
        <f>SUM(ParParcours!E186:E187)</f>
        <v>783</v>
      </c>
      <c r="D54" s="13">
        <f>SUM(ParParcours!F186:F187)</f>
        <v>717</v>
      </c>
      <c r="E54" s="26">
        <f>SUM(ParParcours!G186:G187)</f>
        <v>812</v>
      </c>
      <c r="F54" s="53">
        <f>SUM(ParParcours!H186:H187)</f>
        <v>872</v>
      </c>
      <c r="G54" s="12">
        <f>E54/SUM(ParParcours!C186:C187)</f>
        <v>32.479999999999997</v>
      </c>
      <c r="H54" s="6">
        <f t="shared" si="0"/>
        <v>7.3891625615763554E-2</v>
      </c>
    </row>
    <row r="55" spans="1:8" x14ac:dyDescent="0.25">
      <c r="A55" s="49" t="s">
        <v>50</v>
      </c>
      <c r="B55" s="5">
        <f>SUM(ParParcours!D188)</f>
        <v>194</v>
      </c>
      <c r="C55" s="5">
        <f>SUM(ParParcours!E188:E189)</f>
        <v>551</v>
      </c>
      <c r="D55" s="13">
        <f>SUM(ParParcours!F188:F189)</f>
        <v>420</v>
      </c>
      <c r="E55" s="26">
        <f>SUM(ParParcours!G188:G189)</f>
        <v>535</v>
      </c>
      <c r="F55" s="53">
        <f>SUM(ParParcours!H188:H189)</f>
        <v>828</v>
      </c>
      <c r="G55" s="12">
        <f>E55/SUM(ParParcours!C188:C189)</f>
        <v>29.722222222222221</v>
      </c>
      <c r="H55" s="6">
        <f t="shared" si="0"/>
        <v>0.54766355140186918</v>
      </c>
    </row>
    <row r="56" spans="1:8" x14ac:dyDescent="0.25">
      <c r="A56" s="29" t="s">
        <v>51</v>
      </c>
      <c r="B56" s="5">
        <f>SUM(ParParcours!D190)</f>
        <v>289</v>
      </c>
      <c r="C56" s="5">
        <f>ParParcours!E190</f>
        <v>433</v>
      </c>
      <c r="D56" s="13">
        <f>ParParcours!F190</f>
        <v>425</v>
      </c>
      <c r="E56" s="26">
        <f>ParParcours!G190</f>
        <v>566</v>
      </c>
      <c r="F56" s="53">
        <f>ParParcours!H190</f>
        <v>433</v>
      </c>
      <c r="G56" s="12">
        <f>E56/ParParcours!C190</f>
        <v>16.171428571428571</v>
      </c>
      <c r="H56" s="6">
        <f t="shared" si="0"/>
        <v>-0.23498233215547704</v>
      </c>
    </row>
    <row r="57" spans="1:8" x14ac:dyDescent="0.25">
      <c r="A57" s="29" t="s">
        <v>125</v>
      </c>
      <c r="B57" s="31"/>
      <c r="C57" s="31"/>
      <c r="D57" s="13">
        <f>SUM(ParParcours!F191)</f>
        <v>641</v>
      </c>
      <c r="E57" s="26">
        <f>SUM(ParParcours!G191)</f>
        <v>421</v>
      </c>
      <c r="F57" s="53">
        <f>SUM(ParParcours!H191)</f>
        <v>274</v>
      </c>
      <c r="G57" s="12">
        <f>E57/ParParcours!C191</f>
        <v>28.066666666666666</v>
      </c>
      <c r="H57" s="6">
        <f t="shared" si="0"/>
        <v>-0.34916864608076009</v>
      </c>
    </row>
    <row r="58" spans="1:8" x14ac:dyDescent="0.25">
      <c r="A58" s="29" t="s">
        <v>121</v>
      </c>
      <c r="B58" s="31"/>
      <c r="C58" s="31"/>
      <c r="D58" s="13">
        <f>SUM(ParParcours!F192:F193)</f>
        <v>240</v>
      </c>
      <c r="E58" s="26">
        <f>SUM(ParParcours!G192:G193)</f>
        <v>365</v>
      </c>
      <c r="F58" s="53">
        <f>SUM(ParParcours!H192:H193)</f>
        <v>264</v>
      </c>
      <c r="G58" s="12">
        <f>E58/SUM(ParParcours!C192:C193)</f>
        <v>10.735294117647058</v>
      </c>
      <c r="H58" s="6">
        <f t="shared" si="0"/>
        <v>-0.27671232876712326</v>
      </c>
    </row>
    <row r="59" spans="1:8" ht="15.75" x14ac:dyDescent="0.25">
      <c r="A59" s="8" t="s">
        <v>3</v>
      </c>
      <c r="B59" s="3">
        <f>SUM(B2:B58)</f>
        <v>25887</v>
      </c>
      <c r="C59" s="3">
        <f t="shared" ref="C59" si="1">SUM(C2:C58)</f>
        <v>42974</v>
      </c>
      <c r="D59" s="3">
        <f>SUM(D2:D58)</f>
        <v>46557</v>
      </c>
      <c r="E59" s="3">
        <f>SUM(E2:E58)</f>
        <v>52116</v>
      </c>
      <c r="F59" s="3">
        <f>SUM(F2:F58)</f>
        <v>51761</v>
      </c>
      <c r="G59" s="9">
        <f>E59/ParParcours!C194</f>
        <v>20.469756480754125</v>
      </c>
      <c r="H59" s="6">
        <f t="shared" si="0"/>
        <v>-6.8117276843963469E-3</v>
      </c>
    </row>
  </sheetData>
  <autoFilter ref="A1:H59" xr:uid="{883091A3-B45A-4784-BE10-F97DD8585E0A}"/>
  <conditionalFormatting sqref="G2:G59">
    <cfRule type="cellIs" dxfId="6" priority="8" operator="lessThan">
      <formula>0</formula>
    </cfRule>
  </conditionalFormatting>
  <conditionalFormatting sqref="G2:G1048576">
    <cfRule type="cellIs" dxfId="5" priority="4" operator="greaterThan">
      <formula>10</formula>
    </cfRule>
    <cfRule type="cellIs" dxfId="4" priority="5" operator="between">
      <formula>5</formula>
      <formula>10</formula>
    </cfRule>
    <cfRule type="cellIs" dxfId="3" priority="6" operator="between">
      <formula>0</formula>
      <formula>5</formula>
    </cfRule>
  </conditionalFormatting>
  <conditionalFormatting sqref="H1:H1048576">
    <cfRule type="cellIs" dxfId="2" priority="1" operator="greaterThan">
      <formula>2</formula>
    </cfRule>
    <cfRule type="cellIs" dxfId="1" priority="2" operator="between">
      <formula>0</formula>
      <formula>2</formula>
    </cfRule>
    <cfRule type="cellIs" dxfId="0" priority="3" operator="lessThanOrEqual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7B8D8-2C7D-4BAF-9B70-ABA8F9928FA2}">
  <dimension ref="A1"/>
  <sheetViews>
    <sheetView tabSelected="1" workbookViewId="0">
      <selection activeCell="E24" sqref="E24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w X A A B Q S w M E F A A C A A g A 7 o u F V i J a 4 i S o A A A A + Q A A A B I A H A B D b 2 5 m a W c v U G F j a 2 F n Z S 5 4 b W w g o h g A K K A U A A A A A A A A A A A A A A A A A A A A A A A A A A A A h Y / R C o I w G I V f R X b v t l Z E y u + 8 C L p K i I L o d s y p I 5 3 h Z v P d u u i R e o W E s r r r 8 h y + D 8 5 5 3 O 6 Q D k 0 d X F V n d W s S N M M U B c r I N t e m T F D v i n C F U g 4 7 I c + i V M E I G x s P V i e o c u 4 S E + K 9 x 3 6 O 2 6 4 k j N I Z O W X b g 6 x U I 0 J t r B N G K v S x 8 v 8 W 4 n B 8 j e E M R w u 8 Z C z C d E S A T D 1 k 2 n w Z N k 7 G F M h P C e u + d n 2 n e N G F m z 2 Q K Q J 5 3 + B P U E s D B B Q A A g A I A O 6 L h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u i 4 V W B f 7 J b l I U A A C e Y A I A E w A c A E Z v c m 1 1 b G F z L 1 N l Y 3 R p b 2 4 x L m 0 g o h g A K K A U A A A A A A A A A A A A A A A A A A A A A A A A A A A A 5 Z 3 L b t x G F o b 3 B v w O g r J x A N k S u 1 u S N Y E X g e z B z C I X x M 4 i i A c N m k 3 Z B P q i I d k e D 4 K s 5 m k y j z F + s S m q d b E N N r s u f 5 3 / l O K F L U v s r u + 0 q o r n / 6 t Y p y m L t l o t 9 1 5 u / s 2 + e f j g 4 Y P m X V 6 X s 7 2 v 9 n + 4 u K j L 6 f P v v 5 u O j k b j x + a v y f T n 8 2 + n R 0 c n o 9 H R 8 Y / T F 9 9 P z 3 / 4 + a e X 0 + c v p q 9 + + v b v r 1 5 8 9 + L 7 V / t 7 z / b m Z f v w w Z 7 5 8 3 K 1 r o v S f O e 8 e f / k + a p Y L 8 p l + + i v 1 b x 8 c r 5 a t u Y / z a P 9 8 7 + 8 / r k p 6 + Z 1 U Z e L 1 f r D 6 + e r f y 3 n q 3 z W v P Z k e F I 0 7 / e / P v j 1 e T m v F l V b 1 s / 2 D / Y P 9 l 4 s i 9 W s W r 5 9 l o 2 O R / / 4 + m D D + N X + i + X j 9 u N / 2 7 L Z u 6 x X i 3 X T h f A q f 2 M g f z T / X 7 X l 3 8 p 8 Z g A f b c I 5 2 P v 1 + v v f z u c v i 3 y e 1 8 2 z t l 6 X n 7 z l q 3 9 f l n s L 0 9 p F 9 f G P u / d 7 V e f L 5 m J V L 8 5 X 8 / V i 2 V 3 V P O o B O P j t t / 3 u o z K / l c O 6 v C j r 7 u t y f p g v l 2 X 5 e L 2 s 3 h u c q s 2 r u j R x t V 1 j b f m h / f 1 g r / 9 1 p s l p t V x Y X b v M 2 7 X 5 0 D t K h / d u q 3 Y 9 t 4 O Z r R b T e f W m n M / L w y O r V 9 T L 4 t J c + P d l e z J 5 0 n 1 o n 1 1 Z m J 5 U 5 0 W 7 z u d V k 1 9 9 q 5 p N 3 7 7 L 3 1 R b 3 7 3 n N V 0 c V 5 / v t H v l 3 H y 6 3 b e d m u 3 e Y m Y + v M C 3 2 F B c V E v / t y l W e W G G 0 + z 6 t Y f n q 8 f d N z 7 + 5 3 9 / z O 7 e r / + z u a j z q p k 2 x c p 0 b D N 4 O p x 1 9 3 v u v r 0 d Y u h V 0 z d m 4 D R V W Q + 8 3 H S 3 K 6 z p a m 0 6 d 3 v b l e a r t 5 U Z Y 5 9 d b A a W C d U 0 U i 6 b s n q 7 L L s f D P S l / u s z x + t H j t e P t 1 7 f m A u a 1 g y y 2 z f Y / D t t s k M T 6 / Z P a c c L b 7 7 t 9 w Z 3 X 0 6 b c t 7 d E 9 6 X h 6 Z H m b g u 8 7 r o f o X T 2 2 t u L z i 6 m V w u v c L 1 b f R m x r m 9 S r T 1 m 1 9 4 M z W j y v x 9 c 7 F b N x Y l c x 0 z C u C 2 D 1 B R u D Z f f z A d 3 K Q o V 6 8 x t + i L s m n M l 8 u r W 9 h m t p 5 V l / P V Y n h i 1 U Q 9 y 8 0 7 r 9 6 Y H 7 + X h / 4 c d d r 7 N h 1 g 0 w V Q 1 N X l V c M b 5 K t h 1 S U o n / w o F X i T 0 S x K 9 f D z q i i X 3 W U m r z C j 0 f S W s h G e K G w w q + X t Z G s u L W f 5 W z P F / n N t W O d V u T T p U / F u e z 6 q D 7 p c 5 N V 8 W p f N p f l R J x Y + / X F C c R h d N C 3 m 3 Y T Y F G Z O r J a D I k U v f 2 O u X N V G f S T I b i a Z T b K d C r g Z s e s P 5 l 2 M p k 2 p r 9 x g 5 z M z b p t y W r z L F 5 e y W U u E A L b r n E Q C 8 B N e 3 A C K 1 c y 0 s 2 p a X / n H x X / f p Q k J f u x v y 5 V u 6 i J f z q r Z l S X X X K e V d V n U 6 3 Y j k b 7 I i Q v T + 3 M j n 9 K P 6 S 5 V T j C m F D P o z w L I 2 7 Z c z t Z N 9 0 a b L 1 O E z 1 K G H 6 U M P 0 4 Z f p I g / J 0 N 9 M m 3 D 4 v O i T c / n p Y f c v O G S U 1 B d h F J J t s Z w + n O q E 5 3 p t b p H i D j O 9 3 O c L L d O E W n 2 5 + a 6 H R n 9 z D f j x Q T N d 8 P j Y m e 7 4 c G Q M 3 3 Y f C M f B 8 G z 8 j 3 Q + H 1 Z Z 0 y E c n e r h N c D A u F 1 r I Y F h o H e z E M x c 9 Y D E O x i y + G A U Y s Y z E M h U 1 b D I s S g O R i W J Q A J B f D U A G Q F s N Q + N K L Y S h u 2 c W w E c N O G 1 H t t J F a O 2 2 A r N e x 0 v G h K f a r / K m J f t X o H v p V k W K i + l W h M d H 9 q t A A q H 4 V D J 7 h V 8 H g G X 5 V K L w + v 8 o j I r 6 7 E w q t x d 0 J j Y P t 7 q D 4 G e 4 O i l 3 c 3 Q G M W I a 7 g 8 K m u T t R A p B 0 d 6 I E I O n u o A I g u T s o f G l 3 B 8 U t 6 + 6 M G e 7 O m O r u j N W 6 O w N k / M 1 S z n C S d 5 0 B O M X m k z 8 1 0 X w a S 5 t P 3 Y / T j G m 7 + Z R A T H T z K U o A s p N S h A A k U + H Q A K j 2 H w y e Y f + F w u t z 0 D w i 4 j t o o d B a H L T Q O N g O G o q f 4 a C h 2 M U d N M C I Z T h o K G y a g x Y l A O V p g y 4 H D R U A y U F D 4 U s 7 a C h u W Q d t w n D Q J l Q H b a L W Q R s g 4 z t o z n C S d 5 0 B O M U O m j 8 1 0 U G b 3 M P t W 5 F i o m 7 f C o 2 J 7 q C F B k D 1 b 2 D w D P 8 m F F 6 f f + M R E d + / C Y X W 4 t + E x s H 2 b 1 D 8 D P 8 G x S 7 u 3 w B G L M O / Q W H T / J s o A U j 6 N 1 E C k P R v U A G Q / B s U v r R / g + K G + j e q Z J Q q / c M T L h z F w Z E K n E c 0 F C k L R Y d 4 y K o T u q y Q T u 1 4 O R k v m e J l Q a z 0 R T z v 4 C 7 4 / N K T 6 A j U U u p v V m 7 R p 7 9 9 H c s + j m z S C z 8 Q v H i C F Y I X T 4 4 6 4 q l Z m 8 J y i 6 1 O 9 W O r K O r k h C Z b s q k f T X i 9 Z 9 s t g u j A u y J x / H V X S l n 3 3 J c u v j f u S x b Z + f Y Y B / F 9 b V 8 o I d c a g i e d B K h x n H 3 x R P x k X 7 i 4 b r E v l b S 0 E y g e 0 N 8 s V 9 p l i q X d A J s G a e e M J z u r D + C p 1 k 7 + 3 F T t l O n V T l v R + N o p 0 6 C d M n 3 a a Q h J j 3 Y a o u R r J x s 6 j n a y I S N o p x 3 j g K O d b K C I 2 s k Z T 1 Y 7 O e P J a i c b P J p 2 s o G T 1 0 4 2 V L L P Q U U p z q P 8 X H o 9 V R V d D 4 Y W P j 1 T j U T q g 0 v 6 1 5 5 Y H R 2 e 5 q S p R t 6 U x z t a h j N c O E V j L V o 9 j t y q p O S i q C l 5 o e Q 4 d m J t 7 O r v T y e U X n x K K b i s Z m d K X 8 Z 4 n + D 0 V S B S Y a W C 4 W X N V l 9 4 + q P L z p J B 3 x H R S n t v E D y 7 9 9 r B 0 3 u v 8 1 m 5 + o 5 n U t p 7 g + D Z v d c O n t 5 7 n c + p k X 0 4 V X F a A z u z g l G 1 B w b P M M J g 8 B E M A j n 4 C D 6 D H H w E U a v k n B Z J O / u Y c R z d M f U 4 u m M l m 9 e c y P i r M s 5 w s t 1 Y c Q 4 y A K d m T x 2 S m n h W 3 v E 9 P C s v U k z U s / J C Y 6 K L n t A A q G f l w e A Z Z + X B 4 B m i C Q b P E E 0 w e I Z o g s E z R B M M n i G a Y P C M B U U Y / N O U 4 c 9 S h s 9 S v M X q O 9 H V I y L + i a 6 h 0 F p O d A 2 N g 3 2 i K 4 q f c a I r i l 3 8 R F f A i G W c 6 I r C p p 3 o G i U A W c M q 8 R N d U Q G Q T n R F 4 U u f 6 I r i l n 0 S 5 Y S x B H J C X Q I 5 U b s E M k D G X w J x h p O 8 6 z j D S d 5 R B u A U L 4 H 4 U x O X Q E 5 S 3 q 8 V B M / e r 2 U H T 1 + 6 s M N U J u R D o b U I + d A 4 2 E I e x c 8 Q 8 i h 2 c S E P G L E M I Y / C p g n 5 K A H I p l 2 J C 3 l U A C Q h j 8 K X F v I o b l k h f 8 o Q 8 q d U I X + q V s g P k P G F v D O c 5 F 3 H G U 7 y j u I M J 3 m 3 G I B T 7 D L 4 U x N d h t O U X Y Y g e L b L Y A d P d x n s M J W 5 D K H Q W l y G 0 D j Y L g O K n + E y o N j F X Q b A i G W 4 D C h s m s s Q J Q D Z n D B x l w E V A M l l Q O F L u w w o b l m X 4 S j l j e Q w e M Z G c h g 8 Y y M 5 7 L h Q x s M T M H h G n 4 f B M / o 8 D J 7 R 5 2 F n p T L 6 P A y e 0 e d h 8 I w + D 4 N n 9 H m 7 Q 3 u U P p 4 I g 2 c 8 n g i D Z 8 w 2 M H j G b A O D Z 8 w 2 M H j G b B N 6 I A 3 9 F P 0 o A c g e M J Z w 9 4 l y D I P y R 2 1 0 d R + Z 5 0 R F D o k X f N S 5 r 8 T J i F O K c U Q u x T h w 8 i 2 9 F K O i K i M Q P N k i U Y r O N H b E U 7 P Z A s t N r R Q 5 0 r G Z w g m N X y l y J L 0 R Y t s t Q l m l y C E k P Z U i h y j 5 l S J t 6 D i V I m 3 I C J U i d 4 w D T q V I G y h i p U h n P O k k Q M 2 y v i 8 e r V K k D Z x 8 p U g b q p g L 7 n 1 M Y 4 6 0 G 5 O l 3 U B Z C L q 0 c y 5 Z I Z t y O e P J z u o D e K q 1 k z 8 3 V T u N 9 W q n r W h 8 7 T T W o J 3 G + r T T E J I e 7 T R E y d d O N n Q c 7 W R D R t B O O 8 Y B R z v Z Q B G 1 k z O e r H Z y x p P V T j Z 4 N O 1 k A y e v n W y o p L X T h K O d J m T t N F D 3 i 6 6 d n G u S y a Z c z n i y s / o A n m r t 5 M 9 N 1 U 4 T v d p p K x p f O 0 0 0 a K e J P u 0 0 h K R H O w 1 R 8 r W T D R 1 H O 9 m Q E b T T j n H A 0 U 4 2 U E T t 5 I w n q 5 2 c 8 W S 1 k w 0 e T T v Z w M l r J x s q e e 2 0 i y n T O H F k u i e O T P f E k e m e O L I v J g 5 d b B r n j U x 8 3 h A o q t v f L N d z 0 V J Y 1 5 F N g + e i q L i u I 5 5 q z y W B G r b 9 2 G o 9 l 6 1 o f M / l W I P n c q z P c x l C 0 u O 5 D F H y P R c b O o 7 n Y k N G 8 F x 2 j A O O 5 2 I D R Z R O z n i y 0 s k Z T 1 Y 6 2 e D R P B c b O H n t Z E M l r Z 0 E q n H 1 N 8 v V T l o q c j m y a d B O i q p y O e K p 1 k 4 J F L / q x 1 a r n b a i 8 b X T i Q b t d K J P O w 0 h 6 d F O Q 5 R 8 7 W R D x 9 F O N m Q E 7 b R j H H C 0 k w 0 U U T s 5 4 8 l q J 2 c 8 W e 1 k g 0 f T T j Z w 8 t r J h k p a O w k U Q O p v l q u d t B R B c m T T o J 0 U F U J y x F O t n R I o 6 d O P r V Y 7 b U X j a 6 f T X u 0 k P g M r U 0 5 D S H q U 0 x A l X z n Z 0 H G U k w 0 Z Q T n t G A c c 5 W Q D R V R O z n i y y s k Z T 1 Y 5 2 e D R l J M N n L x y s q G S L u m i u K i l 8 z G Q k n D O 5 6 x I w t k d z a w i 5 Q X D s 2 t U 2 s H T a 1 S 6 r h y K o o W d C 7 3 p G H V Z 1 O t 2 M / K + 6 N W F u V X m J q 7 0 Y 7 r r 7 A n G p G A M g M 6 v P y K c X w + D z 1 K G Z 1 S K g c E z K s X A 4 B m V Y k L h 7 S o G S E 5 B o X X 9 6 F U o o g Q g W Y U i t M o c P Y D Q k m H 0 L h Q l A M n f Q G g Z J f F C J j E i k n 9 C O B 4 2 r R 5 2 l A C U D w X m c 8 j x A i D V w 0 b h S 9 f D R n H L m q c Y 6 l G a 0 + Q o 9 W l y l P o 0 O U p 9 m h y l P U 2 O E p 0 m R 8 L T p E e d S A 3 Z J A q b N k 1 G C U B 5 g V F d 2 S Q q A N I 0 i c K X n i Z R 3 L L T p E c 9 V A 3 T J A q b N k 1 G C U B 5 I V 1 d 0 y Q q A N I 0 i c K X n i Z R 3 N I 7 l n w 3 W C S + q p C 4 J Z 8 Q v m A 5 7 4 j w Z w T 4 G M u B u v E 1 p G A o b F o K F i U A y R Q s S g C S K R g q A F I K h s K X T s F Q 3 B p T M H X r H i j s x K d J 4 r p H l A D S m y Z p 6 x 4 o / D S n S e l 1 D w 8 R q C G b R G H T p s k o A S j f k 6 g r m 0 Q F Q J o m U f j S 0 y S K W 2 M 2 S d + m G o C Z 0 t z R + + i / 6 J 5 4 D w P s T x G B 8 j 3 Z F h E o 3 x Z v E Y H s 0 8 8 x I p g k G M H t Q R 9 J j u I 7 + h R H 8 B 1 9 i q N 3 c x B L k t 3 m G j 3 F P n O N n n C H S X G e v 0 Z P c Y K / R j 9 O F / 0 k X f T T h D Y w 8 3 P 7 O B G k 9 P Q E P 7 e P E 0 F K z 0 / w c 3 t U B J z c H k + f 4 g j m 5 P Y o e k J u D 0 Z P s c 8 Q c n s w e o r z P C G 3 B 6 N L 5 v Z g d M n c f q L 3 X D a P p 2 o 0 7 e 0 M x b 8 5 j 6 M 7 1 X T z p e 4 e r e m z 9 3 j S Q B N + j J P u d C 8 J 3 s P t 8 B n j l D 4 c P e O Y P h w 9 4 5 w + H D 3 j o D 4 c v c d J f U U + v / n a Z 9 / N + M v w b i 8 d m 7 t n Q K G e 4 T d G l O I Z b i F 2 s R 3 P 1 n H l d D w B B C r S x C E D 1 J z Z 1 S e j F C f x b R R d f s S X A 1 V g J L T 9 k B I i o W 1 7 F w k J 6 H E h Z U B C m w 3 e D w w F 8 D G w o A A + N l Q o Q O B + 2 t D m f f f D h r b r t 5 9 1 q N U s V h a T R c 9 i M m o W M 9 C 6 T B b j D I C e q Z w B 0 D O V M w B 6 p h o A I C e S / m S R E 8 m M k U g O N S q Z S A 5 x S C S S N u 3 H S i R t 2 o 6 S S O 7 o c b E S S Z t m o y a S z g D 4 6 Z m c S N o A R E w k b Z q P k U j a t I t P J E e x E s l R 9 E R y o D q b Q C L p X B s O n U g O A J C z G H + y y F n M i J H F D D U q m c U M c U h k M T b t x 8 p i b N q O k s X s 6 H G x s h i b Z q N m M c 4 A 6 C z G G Q C d x d g A R M x i b J q P k c X Y t K v x 8 W 6 3 z R O i e / h C A 6 B u n 4 h S 3 k r 5 0 1 G i A a g 4 i L G v 1 r S i y s 5 9 e C I 2 q C C e 7 K f n X H x a 9 t M D 1 s Y 2 w 7 a t 8 6 J d m 1 c 1 + f W 3 z H v W 5 a x q N / / v C j 0 P C U y L t y h b k / 1 X T X N F 0 8 0 V N z + + 2 u 9 p f j p d 5 1 U I 4 + 4 G l v l i e z I Q 3 M K u z w g / c Y d u W a X e N m H w j E N 4 o x R m l n x W 5 T R O t W x q B f B I M V E r g I f G R K 8 A H h o A t Q I 4 D J 6 x t R g G z 9 h Z D I N n b C y G w T M q g M P g j 1 O G P 0 k Q X l / t 9 a c h S 2 / + j S K W 5 f x b j 7 1 k F 4 E M t 5 w n B i e Z L A / A C a x D y l M D 1 i j 9 o e + f L o k U E 1 W X h M Z E 1 y V R A p C d l B I W V j B 4 h r C C w T O E F Q y e I a x g 8 A x h B Y N n C C s Y P E N Y h c J r F F b B x 9 D 7 b w V j Q a O 3 k r H i Q G 1 F Y / O H b G V j s 3 t v h S O O 2 J C t d G x s W q W a K A F I H s 0 W J Q D J 7 U W o A E i V a l D 4 0 p V q U N y y W x n P G I 7 x G d U x P l P r G A + Q 8 R 1 j Z z j J u 8 4 A n G L H 2 J + a 6 B i f 3 U P H O F J M V M c 4 N C a 6 Y x w l A N l J K W H H G A b P c I x h 8 A z H G A b P c I x h 8 A z H O B R e n 2 / p E R H f t w y F 1 u J b h s b B 9 i 1 R / A z f E s U u 7 l s C R i z D t 0 R h 0 3 z L K A F I + p Z R A p D 0 L V E B k H x L F L 6 0 b 4 n i l v U t s 6 B D l w N a Z T q X W f z j m m O g 8 b 1 L d z r J W 8 8 Q n W L 3 M g C b a F 9 m o W c f a P Q v Y w V F N T C D g 6 I 7 m H E i E J 6 a E v Y w c f Q M E x N H z 3 A x c f Q M G x N H z / A x c f S M r a / B 9 P p s W J + Q + D 5 s M L U W I z Y 4 E L Y T C w u A Y c X C 4 M W 9 W M S w Z Z i x M G 6 a G x s n A k k 7 N k 4 E k n 4 s L A K S I Q v j l 3 Z k Y e D C l m x Q B Z m A V q m W b P z a M z H Q F F i y I l V r Y t B p t m S p 1 V 4 C q O + h J R s p K K 4 l G + X s X e F p J 3 V L N k o E o q l x 8 i c 4 x 4 l g k l I E X G M f R k 8 x 9 m H 0 F G M f R k 8 x 9 m H 0 F G M / l F 6 h N e 4 R k g J r P J R a j T U e G g j d G k c F Q L H G U f D y 1 j h g 2 F K s c R Q 3 z x q P E o H 2 / F + Z N Y 6 K g G W N o / j F r X E U u L A 1 H l Q T M 6 B V q j U e v 5 p m D D Q F 1 r g z n e j 9 h 1 s l l I D N t M Z D a 4 W p t M Y j B c W 1 x q N U d R O e d l K 3 x q N E I J o a h 0 b A t W V h 9 B R b F k Z P s W V h 9 B R b F k Z P s W V h 9 J T 9 1 q H 0 C k 1 l m Z C 0 3 9 s U + O S h 1 G p 8 8 t B A 6 D 4 5 K g C K T 4 6 C l / f J A c O W 4 p O j u H k + e Z Q I t I s B Z T 4 5 K g K W T 4 7 i F / f J U e D C P v m Y 4 p O P u T 7 5 Q G l x t k / u X P V c N M t 3 p h O 9 / w z Q a f b J / b G Z P n l o d X O V P n m k o L g + e W h Q f J 8 8 N A K u R w u j p 3 i 0 M H q K R w u j p 3 i 0 M H q K R w u j p 3 i 0 o f Q K P V q P k B Q Y m q H U a g z N 0 E D o h i Y q A I q h i Y K X N z Q B w 5 Z i a K K 4 e Y Z m l A h E D c 0 o E Y g a m q g I W I Y m i l / c 0 E S B y x q a U Q 6 A F H 1 O 9 M 8 e w G 3 a f 0 Z I + 0 9 S 1 i w w e E Y J a x j 8 a Y L w + n a / n J I j q s s L c 6 H 5 u p w f z l a L 6 b x 6 c 2 V 5 i + Z / k D v g S D z x B m H z 8 u 4 Y A Y i m 3 T E C E M 2 6 Q Q G w k m 4 Q v n j O D e K W T b k n q D v 3 U / y d m 5 c n O 7 Z 8 T G v 5 h N b y K a 3 l p 7 S W z 2 g t Z / H W G n 7 p F e L C T y f 1 Q W T 8 R 6 S s 9 o V 9 x v P 7 1 w 8 f V M u H D / b M n 6 / 2 u 9 v l n s m m q 4 v q 4 x / 7 3 / w f U E s B A i 0 A F A A C A A g A 7 o u F V i J a 4 i S o A A A A + Q A A A B I A A A A A A A A A A A A A A A A A A A A A A E N v b m Z p Z y 9 Q Y W N r Y W d l L n h t b F B L A Q I t A B Q A A g A I A O 6 L h V Y P y u m r p A A A A O k A A A A T A A A A A A A A A A A A A A A A A P Q A A A B b Q 2 9 u d G V u d F 9 U e X B l c 1 0 u e G 1 s U E s B A i 0 A F A A C A A g A 7 o u F V g X + y W 5 S F A A A n m A C A B M A A A A A A A A A A A A A A A A A 5 Q E A A E Z v c m 1 1 b G F z L 1 N l Y 3 R p b 2 4 x L m 1 Q S w U G A A A A A A M A A w D C A A A A h B Y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D m I J A A A A A A D s Y Q k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Z m c m V f R E 5 N X z I w M j M t M j A y N F 9 V Q 0 F f M D A 2 M j I w N V B f R U 5 f Q 0 9 V U l N f R E V f V F J B S V R F T U V O V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A 1 V D E 1 O j M w O j M w L j I x N D g z O D l a I i A v P j x F b n R y e S B U e X B l P S J G a W x s Q 2 9 s d W 1 u V H l w Z X M i I F Z h b H V l P S J z Q m d Z R 0 J n W U R C Z 0 1 E Q X d Z R E F 3 R U d C Z 1 l H Q X d N R 0 J n R U d C Z 1 l H Q m d Z R 0 J n W U d C Z 1 l H Q m d Z R 0 F 3 W U d C Z 1 l H Q m d Z R 0 J n W U d C Z 1 l H Q V F Z R 0 J n W U d C Z 1 l H Q m d Z R 0 J n W U d C Z 1 l H Q m d Z R 0 J n T U d C Z 1 l H Q V F Z R 0 J n W U d C Z 1 l H Q m d Z R 0 J n W U d C Z 1 l H Q m d Z R E J n W U d C Z 0 V H Q m d Z R 0 N R a 0 d C Z 1 l H Q m d Z R 0 J n W U d C Z 1 l H Q m d Z R E J n W U d C Z 0 V H Q m d Z R 0 J n W U d C Z 1 l H Q m d Z R 0 J n W U d C Z 1 l H Q X d Z R 0 J n W U d C Z 1 l H Q m d Z R 0 J n W U d C Z 1 l E Q m d Z R 0 J n R U d C Z 1 l H Q m d Z R 0 J n W U d C Z 1 l H Q m d Z R 0 J n T U d C Z 1 l H Q V F Z R 0 J n W U d C Z 1 l H Q m d Z R 0 J n W U d C Z 1 l E Q m d Z R 0 J n W U d C Z 1 l H Q m d Z R 0 J n W U d C Z 1 l H Q m d Z R 0 J n W U d C Z 1 l H Q m d Z R 0 J n W U d C Z 1 l H Q m d Z R 0 J n W U d C Z 1 l H Q V F Z R 0 J n W U d C Z 1 l H Q m d Z R 0 J n W U d C Z 1 l H Q m d Z R 0 J n W U d C Z 1 l H Q m d Z R 0 F 3 W U d C Z 1 l C Q m d Z R 0 J n W U d C Z 1 l H Q m d Z R 0 J n W U d C Z 1 l E Q m d Z R 0 J n R U d C Z 1 l H Q m d Z R 0 J n W U d C Z 1 l H Q m d Z R 0 J n W U R C Z 1 l H Q m d Z R 0 J n W U d C Z 1 l H Q m d Z R 0 J n W U d C Z 1 l H Q m d Z R 0 J n W U d C Z 0 V H Q m d Z R 0 J n W U d C Z 1 l H Q m d Z R 0 J n W U d C Z 0 1 H Q m d Z R 0 F R W U d C Z 1 l H Q m d Z R 0 J n W U d C Z 1 l H Q m d Z R E J n W U d C Z 0 V H Q m d Z R 0 J n W U d C Z 1 l H Q m d Z R 0 J n W U d B d 1 l H Q m d Z R 0 J n W U d C Z 1 l H Q V F Z R 0 J n W U d C Z 1 l H Q m d Z R 0 J n W U d C Z 1 l E Q m d Z R 0 J n R U d C Z 1 l H Q m d Z R 0 J n W U d C Z 1 l H Q m d Z R 0 F 3 W U d C Z 1 l C Q m d Z R 0 J n W U d C Z 1 l H Q m d Z R 0 J n W U d C Z 0 1 H Q m d Z R 0 J n W U d C Z 1 l H Q m d Z R 0 J n W U d C Z 1 l H Q m d Z R 0 J n W U d C Z 1 l H Q X d Z R 0 J n W U d C Z 0 1 H Q m d Z R 0 J n W U R C Z 1 l H Q m d Z R 0 F 3 W U d C Z 1 l H Q m d Z R 0 J n W U d C Z 0 1 H Q m d Z R 0 J n W U R C Z 1 l H Q m d Z R 0 F 3 W U d C Z 1 l H Q m d Z R 0 J n W U d C Z 1 l H Q m d Z R 0 J n W U d C Z 1 l H Q m d Z R 0 J n W U d C Z 1 l H Q m d Z R 0 J n W U d C Z 1 l H Q m d Z R 0 J n W U d C Z 0 1 H Q m d F R 0 J n W U d C Z 1 l H Q m d Z R 0 J n W U R C Z 1 l H Q m d F R 0 J n W U d C Z 1 l H Q m d Z R 0 J n W U d C Z 1 l E Q m d Z R 0 J n R U d C Z 1 l H Q m d Z R 0 J n W U d C Z 1 l E Q m d Z R 0 J n W U d C Z 1 l H Q m d Z R 0 F R W U d B U V l H Q m d Z R 0 J n W U d C Z 1 l H Q m d Z R 0 J n W U J C Z 1 l H Q m d Z R 0 J n W U d C Z 1 l H Q m d Z R 0 J n W U d C Z 1 l H Q m d Z R 0 J n T U d C Z 1 l H Q V F Z R 0 J n W U d C Z 1 l H Q m d Z R 0 J n W U d C Z 1 l H Q m d Z R 0 J n W U d B d 1 l H Q m d Z Q k J n W U d C Z 1 l H Q m d Z R 0 J n W U d C Z 1 l H Q m d Z R 0 J n W U d C Z 1 l H Q X d Z R 0 J n W U J C Z 1 l H Q m d Z R 0 J n W U d C Z 1 l H Q m d Z R 0 J n W U d C Z 1 l H Q m d Z R 0 J n W U R C Z 1 l H Q m d F R 0 J n W U d C Z 1 l H Q m d Z R 0 J n W U d C Z 1 l H Q m d Z R 0 J n W U d C Z 1 l H Q m d N R 0 J n W U d B U V l H Q m d Z R 0 J n W U d C Z 1 l H Q m d Z R 0 J n W U d C Z 1 l H Q m d Z R 0 F 3 W U d C Z 1 l H Q m d Z R 0 J n W U d C Z 1 l H Q m d N R 0 J n W U d C Z 1 l H Q m d Z R 0 J n W U c i I C 8 + P E V u d H J 5 I F R 5 c G U 9 I k Z p b G x D b 2 x 1 b W 5 O Y W 1 l c y I g V m F s d W U 9 I n N b J n F 1 b 3 Q 7 b W V u d G l v b i 9 y Z W Z l c m V u d G l l b C 9 h b m 5 l Z S 1 1 b m l 2 Z X J z a X R h a X J l J n F 1 b 3 Q 7 L C Z x d W 9 0 O 2 1 l b n R p b 2 4 v c m V m Z X J l b n R p Z W w v Z m 9 y X 2 l u b S Z x d W 9 0 O y w m c X V v d D t t Z W 5 0 a W 9 u L 3 J l Z m V y Z W 5 0 a W V s L 2 5 h d H V y Z V 9 m b 3 J t J n F 1 b 3 Q 7 L C Z x d W 9 0 O 2 1 l b n R p b 2 4 v c m V m Z X J l b n R p Z W w v Z m 9 y X 2 l u d G l 0 d W x l J n F 1 b 3 Q 7 L C Z x d W 9 0 O 2 1 l b n R p b 2 4 v c m V m Z X J l b n R p Z W w v Z G 9 t X 2 x p Y m V s b G U v M C Z x d W 9 0 O y w m c X V v d D t t Z W 5 0 a W 9 u L 3 J l Z m V y Z W 5 0 a W V s L 3 J u Y 3 A m c X V v d D s s J n F 1 b 3 Q 7 b W V u d G l v b i 9 j b 2 5 0 c m F j d H V h b G l z Y X R p b 2 4 v a W R f Z 2 h h Y m k m c X V v d D s s J n F 1 b 3 Q 7 b W V u d G l v b i 9 j b 2 5 0 c m F j d H V h b G l z Y X R p b 2 4 v Z m 9 y X 2 F u b m V l X 2 h h Y m l s a X R h d G l v b i Z x d W 9 0 O y w m c X V v d D t t Z W 5 0 a W 9 u L 2 N v b n R y Y W N 0 d W F s a X N h d G l v b i 9 m b 3 J f Z H V y Z W V f a G F i a W x p d G F 0 a W 9 u J n F 1 b 3 Q 7 L C Z x d W 9 0 O 2 1 l b n R p b 2 4 v Y 2 9 u d H J h Y 3 R 1 Y W x p c 2 F 0 a W 9 u L 2 Z v c l 9 h b m 5 l Z V 9 m a W 5 f a G F i a W x p d G F 0 a W 9 u J n F 1 b 3 Q 7 L C Z x d W 9 0 O 2 1 l b n R p b 2 4 v Y 2 9 u d H J h Y 3 R 1 Y W x p c 2 F 0 a W 9 u L 2 N v Y W N j c m V k a X R h d G l v b i 9 D b y 1 h Y 2 N y w 4 P C q W R p d G F 0 a W 9 u J n F 1 b 3 Q 7 L C Z x d W 9 0 O 2 1 l b n R p b 2 4 v Z n J h a X N f c 2 N v b G F y a X R l X 2 F u b n V l b C 9 m c m F p c y Z x d W 9 0 O y w m c X V v d D t t Z W 5 0 a W 9 u L 2 Z y Y W l z X 3 N j b 2 x h c m l 0 Z V 9 h b m 5 1 Z W w v Z n J h a X N f Y m 9 1 c n N p Z X I m c X V v d D s s J n F 1 b 3 Q 7 b W V u d G l v b i 9 m b 3 J t Y X R p b 2 5 f b 3 V 2 Z X J 0 Z S Z x d W 9 0 O y w m c X V v d D t t Z W 5 0 a W 9 u L 2 1 v Z G F s a X R l X 2 V u c 2 V p Z 2 5 l b W V u d C 8 w J n F 1 b 3 Q 7 L C Z x d W 9 0 O 2 1 l b n R p b 2 4 v b W 9 k Y W x p d G V f Z W 5 z Z W l n b m V t Z W 5 0 L z E m c X V v d D s s J n F 1 b 3 Q 7 b W V u d G l v b i 9 t b 2 R h b G l 0 Z V 9 l b n N l a W d u Z W 1 l b n Q v M i Z x d W 9 0 O y w m c X V v d D t t Z W 5 0 a W 9 u L 2 1 v Z G F s a X R l X 2 V u c 2 V p Z 2 5 l b W V u d C 8 z J n F 1 b 3 Q 7 L C Z x d W 9 0 O 2 1 l b n R p b 2 4 v c 2 V t Z X N 0 c m V f b W V u d G l v b i 9 t Z W 5 0 a W 9 u X 3 M x L 2 N h b C Z x d W 9 0 O y w m c X V v d D t t Z W 5 0 a W 9 u L 3 N l b W V z d H J l X 2 1 l b n R p b 2 4 v b W V u d G l v b l 9 z M S 9 j Y W x f b W V u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Z v c l 9 p b m 1 w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a W 5 0 a X R 1 b G V f c G F y Y 2 9 1 c n M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Z m 9 y b W F 0 a W 9 u X 2 9 1 d m V y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b W 9 k Y W x p d G V f Z W 5 z Z W l n b m V t Z W 5 0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b W 9 k Y W x p d G V f Z W 5 z Z W l n b m V t Z W 5 0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d G F 1 e F 9 p b n N l c n R p b 2 5 f c H J v Z m V z c 2 l v b m 5 l b G x l L 2 F u b m V l X 2 R p c G x v b W F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b W 9 k Y W x p d G V z X 2 F j Y 2 V z X 3 B h c m N v d X J z L 3 R h d X h f a W 5 z Z X J 0 a W 9 u X 3 B y b 2 Z l c 3 N p b 2 5 u Z W x s Z S 9 k Y X R l X 2 9 i c 2 V y d m F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Z G F 0 Z X N f a W 5 z Y 3 J p c H R p b 2 4 v Z G F 0 Z V 9 v d X Z l c n R 1 c m V f a W 5 z Y 3 J p c H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k Y X R l c 1 9 p b n N j c m l w d G l v b i 9 k Y X R l X 2 Z l c m 1 l d H V y Z V 9 p b n N j c m l w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x p Y 2 V u Y 2 V z X 2 N v b n N l a W x s Z W V z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W 5 f Z m l j a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V t Y W l s X 3 J l c 3 B v b n N h Y m x l X 3 B l Z G F n b 2 d p c X V l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t b 3 R f Y 2 x l X 2 R p c 2 N p c G x p b m F p c m U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1 v d F 9 j b G V f c 2 V j d G 9 y a W V s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t b 3 R f Y 2 x l X 2 1 l d G l l c i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C 9 z a X R l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F k c m V z c 2 V f Y 2 h h b X A x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F k c m V z c 2 V f Y 2 h h b X A y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F k c m V z c 2 V f Y 2 h h b X A z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N v Z G V f c G 9 z d G F s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3 Z p b G x l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d l b y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Z G F 0 Z X N f c m V j c n V 0 Z W 1 l b n Q v Z G F 0 Z V 9 v d X Z l c n R 1 c m V f Y 2 F t c G F n b m U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R h d G V z X 3 J l Y 3 J 1 d G V t Z W 5 0 L 2 R h d G V f Z m V y b W V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s a W N l b m N l c 1 9 j b 2 5 z Z W l s b G V l c y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h d H R l b m R 1 c y 8 w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F 0 d G V u Z H V z L z E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M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h d H R l b m R 1 c y 8 z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F 0 d G V u Z H V z L z Q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b W 9 k Y W x p d G V z X 2 N h b m R p Z G F 0 d X J l L 2 N y a X R l c m V z X 2 V 4 Y W 1 l b i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t b 2 R h b G l 0 Z X N f Y 2 F u Z G l k Y X R 1 c m U v Y 3 J p d G V y Z X N f Z X h h b W V u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m b 3 J f a W 5 t c C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l u d G l 0 d W x l X 3 B h c m N v d X J z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2 Z v c m 1 h d G l v b l 9 v d X Z l c n R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2 1 v Z G F s a X R l X 2 V u c 2 V p Z 2 5 l b W V u d C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2 1 v Z G F s a X R l X 2 V u c 2 V p Z 2 5 l b W V u d C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3 R h d X h f a W 5 z Z X J 0 a W 9 u X 3 B y b 2 Z l c 3 N p b 2 5 u Z W x s Z S 9 h b m 5 l Z V 9 k a X B s b 2 1 h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1 v Z G F s a X R l c 1 9 h Y 2 N l c 1 9 w Y X J j b 3 V y c y 9 0 Y X V 4 X 2 l u c 2 V y d G l v b l 9 w c m 9 m Z X N z a W 9 u b m V s b G U v Z G F 0 Z V 9 v Y n N l c n Z h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Z G F 0 Z X N f c m V j c n V 0 Z W 1 l b n Q v Z G F 0 Z V 9 v d X Z l c n R 1 c m V f Y 2 F t c G F n b m U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R h d G V z X 3 J l Y 3 J 1 d G V t Z W 5 0 L 2 R h d G V f Z m V y b W V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s a W N l b m N l c 1 9 j b 2 5 z Z W l s b G V l c y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h d H R l b m R 1 c y 8 w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E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M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t b 2 R h b G l 0 Z X N f Y 2 F u Z G l k Y X R 1 c m U v Y 3 J p d G V y Z X N f Z X h h b W V u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1 v Z G F s a X R l c 1 9 j Y W 5 k a W R h d H V y Z S 9 j c m l 0 Z X J l c 1 9 l e G F t Z W 4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1 v d F 9 j b G V f b W V 0 a W V y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Y W R y Z X N z Z V 9 j a G F t c D I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d m l s b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Z m 9 y X 2 l u b X A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p b n R p d H V s Z V 9 w Y X J j b 3 V y c y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1 v Z G F s a X R l c 1 9 h Y 2 N l c 1 9 w Y X J j b 3 V y c y 9 t b 2 R h b G l 0 Z V 9 l b n N l a W d u Z W 1 l b n Q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t b 2 R h b G l 0 Z X N f Y W N j Z X N f c G F y Y 2 9 1 c n M v d G F 1 e F 9 p b n N l c n R p b 2 5 f c H J v Z m V z c 2 l v b m 5 l b G x l L 2 F u b m V l X 2 R p c G x v b W F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b W 9 k Y W x p d G V z X 2 F j Y 2 V z X 3 B h c m N v d X J z L 3 R h d X h f a W 5 z Z X J 0 a W 9 u X 3 B y b 2 Z l c 3 N p b 2 5 u Z W x s Z S 9 k Y X R l X 2 9 i c 2 V y d m F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k Y X R l c 1 9 y Z W N y d X R l b W V u d C 9 k Y X R l X 2 9 1 d m V y d H V y Z V 9 j Y W 1 w Y W d u Z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Z G F 0 Z X N f c m V j c n V 0 Z W 1 l b n Q v Z G F 0 Z V 9 m Z X J t Z X R 1 c m V f Y 2 F t c G F n b m U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x p Y 2 V u Y 2 V z X 2 N v b n N l a W x s Z W V z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A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M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y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1 v Z G F s a X R l c 1 9 j Y W 5 k a W R h d H V y Z S 9 j c m l 0 Z X J l c 1 9 l e G F t Z W 4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b W V 0 a W V y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Y W R y Z X N z Z V 9 j a G F t c D I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d m l s b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Z m 9 y X 2 l u b X A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p b n R p d H V s Z V 9 w Y X J j b 3 V y c y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t b 2 R h b G l 0 Z V 9 l b n N l a W d u Z W 1 l b n Q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t b 2 R h b G l 0 Z V 9 l b n N l a W d u Z W 1 l b n Q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0 Y X V 4 X 2 l u c 2 V y d G l v b l 9 w c m 9 m Z X N z a W 9 u b m V s b G U v Y W 5 u Z W V f Z G l w b G 9 t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R h d G V z X 3 J l Y 3 J 1 d G V t Z W 5 0 L 2 R h d G V f b 3 V 2 Z X J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k Y X R l c 1 9 y Z W N y d X R l b W V u d C 9 k Y X R l X 2 Z l c m 1 l d H V y Z V 9 j Y W 1 w Y W d u Z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b G l j Z W 5 j Z X N f Y 2 9 u c 2 V p b G x l Z X M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b G l j Z W 5 j Z X N f Y 2 9 u c 2 V p b G x l Z X M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M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h d H R l b m R 1 c y 8 x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1 v Z G F s a X R l c 1 9 j Y W 5 k a W R h d H V y Z S 9 j c m l 0 Z X J l c 1 9 l e G F t Z W 4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b W V 0 a W V y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Y W R y Z X N z Z V 9 j a G F t c D I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d m l s b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2 1 l b n R p b 2 5 f c 2 V s Z W N 0 a X Z l L z Q v Z m 9 y X 2 l u b X A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p b n R p d H V s Z V 9 w Y X J j b 3 V y c y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t b 2 R h b G l 0 Z V 9 l b n N l a W d u Z W 1 l b n Q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t b 2 R h b G l 0 Z V 9 l b n N l a W d u Z W 1 l b n Q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0 Y X V 4 X 2 l u c 2 V y d G l v b l 9 w c m 9 m Z X N z a W 9 u b m V s b G U v Y W 5 u Z W V f Z G l w b G 9 t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R h d G V z X 3 J l Y 3 J 1 d G V t Z W 5 0 L 2 R h d G V f b 3 V 2 Z X J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k Y X R l c 1 9 y Z W N y d X R l b W V u d C 9 k Y X R l X 2 Z l c m 1 l d H V y Z V 9 j Y W 1 w Y W d u Z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X R 0 Z W 5 k d X M v M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x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1 v Z G F s a X R l c 1 9 j Y W 5 k a W R h d H V y Z S 9 j c m l 0 Z X J l c 1 9 l e G F t Z W 4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1 v d F 9 j b G V f b W V 0 a W V y J n F 1 b 3 Q 7 L C Z x d W 9 0 O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Y W R y Z X N z Z V 9 j a G F t c D I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d m l s b G U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l u Z m 9 y b W F 0 a W 9 u c 1 9 j Y W 5 k a W R h d H V y Z X M v Z G F 0 Z X N f c m V j c n V 0 Z W 1 l b n Q v Z G F 0 Z V 9 v d X Z l c n R 1 c m V f Y 2 F t c G F n b m U m c X V v d D s s J n F 1 b 3 Q 7 b W V u d G l v b i 9 z Z W 1 l c 3 R y Z V 9 t Z W 5 0 a W 9 u L 2 1 l b n R p b 2 5 f c z E v b W V u d G l v b l 9 z M V 9 z Z W x l Y 3 R p d m U v a W 5 m b 3 J t Y X R p b 2 5 z X 2 N h b m R p Z G F 0 d X J l c y 9 k Y X R l c 1 9 y Z W N y d X R l b W V u d C 9 k Y X R l X 2 Z l c m 1 l d H V y Z V 9 j Y W 1 w Y W d u Z S Z x d W 9 0 O y w m c X V v d D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A m c X V v d D s s J n F 1 b 3 Q 7 b W V u d G l v b i 9 z Z W 1 l c 3 R y Z V 9 t Z W 5 0 a W 9 u L 2 1 l b n R p b 2 5 f c z E v b W V u d G l v b l 9 z M V 9 z Z W x l Y 3 R p d m U v a W 5 m b 3 J t Y X R p b 2 5 z X 2 N h b m R p Z G F 0 d X J l c y 9 h d H R l b m R 1 c y 8 w L 2 F 0 d G V u Z H U m c X V v d D s s J n F 1 b 3 Q 7 b W V u d G l v b i 9 z Z W 1 l c 3 R y Z V 9 t Z W 5 0 a W 9 u L 2 1 l b n R p b 2 5 f c z E v b W V u d G l v b l 9 z M V 9 z Z W x l Y 3 R p d m U v a W 5 m b 3 J t Y X R p b 2 5 z X 2 N h b m R p Z G F 0 d X J l c y 9 h d H R l b m R 1 c y 8 x L 2 F 0 d G V u Z H U m c X V v d D s s J n F 1 b 3 Q 7 b W V u d G l v b i 9 z Z W 1 l c 3 R y Z V 9 t Z W 5 0 a W 9 u L 2 1 l b n R p b 2 5 f c z E v b W V u d G l v b l 9 z M V 9 z Z W x l Y 3 R p d m U v a W 5 m b 3 J t Y X R p b 2 5 z X 2 N h b m R p Z G F 0 d X J l c y 9 h d H R l b m R 1 c y 8 y L 2 F 0 d G V u Z H U m c X V v d D s s J n F 1 b 3 Q 7 b W V u d G l v b i 9 z Z W 1 l c 3 R y Z V 9 t Z W 5 0 a W 9 u L 2 1 l b n R p b 2 5 f c z E v b W V u d G l v b l 9 z M V 9 z Z W x l Y 3 R p d m U v a W 5 m b 3 J t Y X R p b 2 5 z X 2 N h b m R p Z G F 0 d X J l c y 9 t b 2 R h b G l 0 Z X N f Y 2 F u Z G l k Y X R 1 c m U v Y 3 J p d G V y Z X N f Z X h h b W V u L z A m c X V v d D s s J n F 1 b 3 Q 7 b W V u d G l v b i 9 z Z W 1 l c 3 R y Z V 9 t Z W 5 0 a W 9 u L 2 1 l b n R p b 2 5 f c z E v b W V u d G l v b l 9 z M V 9 z Z W x l Y 3 R p d m U v a W 5 m b 3 J t Y X R p b 2 5 z X 2 N h b m R p Z G F 0 d X J l c y 9 t b 2 R h b G l 0 Z X N f Y 2 F u Z G l k Y X R 1 c m U v Y 3 J p d G V y Z X N f Z X h h b W V u L z E m c X V v d D s s J n F 1 b 3 Q 7 b W V u d G l v b i 9 z Z W 1 l c 3 R y Z V 9 t Z W 5 0 a W 9 u L 2 1 l b n R p b 2 5 f c z E v b W V u d G l v b l 9 z M V 9 z Z W x l Y 3 R p d m U v a W 5 m b 3 J t Y X R p b 2 5 z X 3 B l Z G F n b 2 d p c X V l c y 9 s a W V u X 2 Z p Y 2 h l J n F 1 b 3 Q 7 L C Z x d W 9 0 O 2 1 l b n R p b 2 4 v c 2 V t Z X N 0 c m V f b W V u d G l v b i 9 t Z W 5 0 a W 9 u X 3 M x L 2 1 l b n R p b 2 5 f c z F f c 2 V s Z W N 0 a X Z l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a W 5 m b 3 J t Y X R p b 2 5 z X 3 B l Z G F n b 2 d p c X V l c y 9 s a W V 1 e C 8 w L 2 F k c m V z c 2 V f Y 2 h h b X A x J n F 1 b 3 Q 7 L C Z x d W 9 0 O 2 1 l b n R p b 2 4 v c 2 V t Z X N 0 c m V f b W V u d G l v b i 9 t Z W 5 0 a W 9 u X 3 M x L 2 1 l b n R p b 2 5 f c z F f c 2 V s Z W N 0 a X Z l L 2 l u Z m 9 y b W F 0 a W 9 u c 1 9 w Z W R h Z 2 9 n a X F 1 Z X M v b G l l d X g v M C 9 h Z H J l c 3 N l X 2 N o Y W 1 w M i Z x d W 9 0 O y w m c X V v d D t t Z W 5 0 a W 9 u L 3 N l b W V z d H J l X 2 1 l b n R p b 2 4 v b W V u d G l v b l 9 z M S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a W 5 m b 3 J t Y X R p b 2 5 z X 3 B l Z G F n b 2 d p c X V l c y 9 s a W V 1 e C 8 w L 2 N v Z G V f c G 9 z d G F s J n F 1 b 3 Q 7 L C Z x d W 9 0 O 2 1 l b n R p b 2 4 v c 2 V t Z X N 0 c m V f b W V u d G l v b i 9 t Z W 5 0 a W 9 u X 3 M x L 2 1 l b n R p b 2 5 f c z F f c 2 V s Z W N 0 a X Z l L 2 l u Z m 9 y b W F 0 a W 9 u c 1 9 w Z W R h Z 2 9 n a X F 1 Z X M v b G l l d X g v M C 9 2 a W x s Z S Z x d W 9 0 O y w m c X V v d D t t Z W 5 0 a W 9 u L 3 N l b W V z d H J l X 2 1 l b n R p b 2 4 v b W V u d G l v b l 9 z M S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C 9 m b 3 J f a W 5 t c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A v a W 5 0 a X R 1 b G V f c G F y Y 2 9 1 c n M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A v b W 9 k Y W x p d G V z X 2 F j Y 2 V z X 3 B h c m N v d X J z L 2 1 v Z G F s a X R l X 2 V u c 2 V p Z 2 5 l b W V u d C 8 w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C 9 t b 2 R h b G l 0 Z X N f Y W N j Z X N f c G F y Y 2 9 1 c n M v b W 9 k Y W x p d G V f Z W 5 z Z W l n b m V t Z W 5 0 L z E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1 v Z G F s a X R l c 1 9 h Y 2 N l c 1 9 w Y X J j b 3 V y c y 9 t b 2 R h b G l 0 Z V 9 l b n N l a W d u Z W 1 l b n Q v M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A v b W 9 k Y W x p d G V z X 2 F j Y 2 V z X 3 B h c m N v d X J z L 3 R h d X h f a W 5 z Z X J 0 a W 9 u X 3 B y b 2 Z l c 3 N p b 2 5 u Z W x s Z S 9 h b m 5 l Z V 9 k a X B s b 2 1 h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A v b W 9 k Y W x p d G V z X 2 F j Y 2 V z X 3 B h c m N v d X J z L 3 R h d X h f a W 5 z Z X J 0 a W 9 u X 3 B y b 2 Z l c 3 N p b 2 5 u Z W x s Z S 9 k Y X R l X 2 9 i c 2 V y d m F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C 9 k Y X R l c 1 9 p b n N j c m l w d G l v b i 9 k Y X R l X 2 9 1 d m V y d H V y Z V 9 p b n N j c m l w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A v Z G F 0 Z X N f a W 5 z Y 3 J p c H R p b 2 4 v Z G F 0 Z V 9 m Z X J t Z X R 1 c m V f a W 5 z Y 3 J p c H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x p Y 2 V u Y 2 V z X 2 N v b n N l a W x s Z W V z L z A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l b W F p b F 9 y Z X N w b 2 5 z Y W J s Z V 9 w Z W R h Z 2 9 n a X F 1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t b 3 R f Y 2 x l X 2 R p c 2 N p c G x p b m F p c m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b W 9 0 X 2 N s Z V 9 t Z X R p Z X I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b G l l d X g v M C 9 z a X R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b G l l d X g v M C 9 h Z H J l c 3 N l X 2 N o Y W 1 w M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s a W V 1 e C 8 w L 2 F k c m V z c 2 V f Y 2 h h b X A z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b G l l d X g v M C 9 2 a W x s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s a W V 1 e C 8 w L 2 d l b y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Z m 9 y X 2 l u b X A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x L 2 l u d G l 0 d W x l X 3 B h c m N v d X J z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Z m 9 y b W F 0 a W 9 u X 2 9 1 d m V y d G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x L 2 1 v Z G F s a X R l c 1 9 h Y 2 N l c 1 9 w Y X J j b 3 V y c y 9 t b 2 R h b G l 0 Z V 9 l b n N l a W d u Z W 1 l b n Q v M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b W 9 k Y W x p d G V z X 2 F j Y 2 V z X 3 B h c m N v d X J z L 2 1 v Z G F s a X R l X 2 V u c 2 V p Z 2 5 l b W V u d C 8 x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d G F 1 e F 9 p b n N l c n R p b 2 5 f c H J v Z m V z c 2 l v b m 5 l b G x l L 2 F u b m V l X 2 R p c G x v b W F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x L 2 R h d G V z X 2 l u c 2 N y a X B 0 a W 9 u L 2 R h d G V f b 3 V 2 Z X J 0 d X J l X 2 l u c 2 N y a X B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S 9 k Y X R l c 1 9 p b n N j c m l w d G l v b i 9 k Y X R l X 2 Z l c m 1 l d H V y Z V 9 p b n N j c m l w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u X 2 Z p Y 2 h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V t Y W l s X 3 J l c 3 B v b n N h Y m x l X 3 B l Z G F n b 2 d p c X V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t b 3 R f Y 2 x l X 3 N l Y 3 R v c m l l b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t b 3 R f Y 2 x l X 2 1 l d G l l c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x L 2 l u Z m 9 y b W F 0 a W 9 u c 1 9 w Z W R h Z 2 9 n a X F 1 Z X M v b G l l d X g v M C 9 h Z H J l c 3 N l X 2 N o Y W 1 w M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2 F k c m V z c 2 V f Y 2 h h b X A y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x L 2 l u Z m 9 y b W F 0 a W 9 u c 1 9 w Z W R h Z 2 9 n a X F 1 Z X M v b G l l d X g v M C 9 j b 2 R l X 3 B v c 3 R h b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3 Z p b G x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s a W N l b m N l c 1 9 j b 2 5 z Z W l s b G V l c y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h d H R l b m R 1 c y 8 z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t b 2 R h b G l 0 Z X N f Y W N j Z X N f c G F y Y 2 9 1 c n M v b W 9 k Y W x p d G V f Z W 5 z Z W l n b m V t Z W 5 0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t b 2 R h b G l 0 Z X N f Y W N j Z X N f c G F y Y 2 9 1 c n M v b W 9 k Y W x p d G V f Z W 5 z Z W l n b m V t Z W 5 0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M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b W 9 k Y W x p d G V z X 2 N h b m R p Z G F 0 d X J l L 2 N y a X R l c m V z X 2 V 4 Y W 1 l b i 8 x J n F 1 b 3 Q 7 L C Z x d W 9 0 O 2 1 l b n R p b 2 4 v c 2 V t Z X N 0 c m V f b W V u d G l v b i 9 t Z W 5 0 a W 9 u X 3 M x L 2 1 l b n R p b 2 5 f c z F f c 2 V s Z W N 0 a X Z l L 3 R h d X h f a W 5 z Z X J 0 a W 9 u X 3 B y b 2 Z l c 3 N p b 2 5 u Z W x s Z S 9 h b m 5 l Z V 9 k a X B s b 2 1 h d G l v b i Z x d W 9 0 O y w m c X V v d D t t Z W 5 0 a W 9 u L 3 N l b W V z d H J l X 2 1 l b n R p b 2 4 v b W V u d G l v b l 9 z M S 9 t Z W 5 0 a W 9 u X 3 M x X 3 N l b G V j d G l 2 Z S 9 0 Y X V 4 X 2 l u c 2 V y d G l v b l 9 w c m 9 m Z X N z a W 9 u b m V s b G U v Z G F 0 Z V 9 v Y n N l c n Z h d G l v b i Z x d W 9 0 O y w m c X V v d D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E m c X V v d D s s J n F 1 b 3 Q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y J n F 1 b 3 Q 7 L C Z x d W 9 0 O 2 1 l b n R p b 2 4 v c 2 V t Z X N 0 c m V f b W V u d G l v b i 9 t Z W 5 0 a W 9 u X 3 M x L 2 1 l b n R p b 2 5 f c z F f c 2 V s Z W N 0 a X Z l L 2 l u Z m 9 y b W F 0 a W 9 u c 1 9 j Y W 5 k a W R h d H V y Z X M v Y X R 0 Z W 5 k d X M v M y 9 h d H R l b m R 1 J n F 1 b 3 Q 7 L C Z x d W 9 0 O 2 1 l b n R p b 2 4 v c 2 V t Z X N 0 c m V f b W V u d G l v b i 9 t Z W 5 0 a W 9 u X 3 M x L 2 1 l b n R p b 2 5 f c z F f c 2 V s Z W N 0 a X Z l L 2 l u Z m 9 y b W F 0 a W 9 u c 1 9 j Y W 5 k a W R h d H V y Z X M v Y X R 0 Z W 5 k d X M v N C 9 h d H R l b m R 1 J n F 1 b 3 Q 7 L C Z x d W 9 0 O 2 1 l b n R p b 2 4 v c 2 V t Z X N 0 c m V f b W V u d G l v b i 9 t Z W 5 0 a W 9 u X 3 M x L 2 1 l b n R p b 2 5 f c z F f c 2 V s Z W N 0 a X Z l L 2 l u Z m 9 y b W F 0 a W 9 u c 1 9 j Y W 5 k a W R h d H V y Z X M v Y X R 0 Z W 5 k d X M v N S 9 h d H R l b m R 1 J n F 1 b 3 Q 7 L C Z x d W 9 0 O 2 1 l b n R p b 2 4 v c 2 V t Z X N 0 c m V f b W V u d G l v b i 9 t Z W 5 0 a W 9 u X 3 M x L 2 1 l b n R p b 2 5 f c z F f c 2 V s Z W N 0 a X Z l L 2 l u Z m 9 y b W F 0 a W 9 u c 1 9 w Z W R h Z 2 9 n a X F 1 Z X M v b W 9 0 X 2 N s Z V 9 k a X N j a X B s a W 5 h a X J l J n F 1 b 3 Q 7 L C Z x d W 9 0 O 2 1 l b n R p b 2 4 v c 2 V t Z X N 0 c m V f b W V u d G l v b i 9 t Z W 5 0 a W 9 u X 3 M x L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a W 5 m b 3 J t Y X R p b 2 5 z X 3 B l Z G F n b 2 d p c X V l c y 9 t b 3 R f Y 2 x l X 2 1 l d G l l c i Z x d W 9 0 O y w m c X V v d D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M m c X V v d D s s J n F 1 b 3 Q 7 b W V u d G l v b i 9 z Z W 1 l c 3 R y Z V 9 t Z W 5 0 a W 9 u L 2 1 l b n R p b 2 5 f c z E v b W V u d G l v b l 9 z M V 9 z Z W x l Y 3 R p d m U v a W 5 m b 3 J t Y X R p b 2 5 z X 2 N h b m R p Z G F 0 d X J l c y 9 h d H R l b m R 1 c y 8 2 L 2 F 0 d G V u Z H U m c X V v d D s s J n F 1 b 3 Q 7 b W V u d G l v b i 9 z Z W 1 l c 3 R y Z V 9 t Z W 5 0 a W 9 u L 2 1 l b n R p b 2 5 f c z E v b W V u d G l v b l 9 z M V 9 z Z W x l Y 3 R p d m U v a W 5 m b 3 J t Y X R p b 2 5 z X 2 N h b m R p Z G F 0 d X J l c y 9 h d H R l b m R 1 c y 8 3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b W 9 k Y W x p d G V f Z W 5 z Z W l n b m V t Z W 5 0 L z I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t b 2 R h b G l 0 Z X N f Y W N j Z X N f c G F y Y 2 9 1 c n M v b W 9 k Y W x p d G V f Z W 5 z Z W l n b m V t Z W 5 0 L z I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t b 2 R h b G l 0 Z X N f Y W N j Z X N f c G F y Y 2 9 1 c n M v b W 9 k Y W x p d G V f Z W 5 z Z W l n b m V t Z W 5 0 L z M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k Y X R l c 1 9 p b n N j c m l w d G l v b i 9 k Y X R l X 2 9 1 d m V y d H V y Z V 9 p b n N j c m l w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R h d G V z X 2 l u c 2 N y a X B 0 a W 9 u L 2 R h d G V f Z m V y b W V 0 d X J l X 2 l u c 2 N y a X B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1 v Z G F s a X R l c 1 9 h Y 2 N l c 1 9 w Y X J j b 3 V y c y 9 t b 2 R h b G l 0 Z V 9 l b n N l a W d u Z W 1 l b n Q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R h d G V z X 2 l u c 2 N y a X B 0 a W 9 u L 2 R h d G V f b 3 V 2 Z X J 0 d X J l X 2 l u c 2 N y a X B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Z G F 0 Z X N f a W 5 z Y 3 J p c H R p b 2 4 v Z G F 0 Z V 9 m Z X J t Z X R 1 c m V f a W 5 z Y 3 J p c H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s a W N l b m N l c 1 9 j b 2 5 z Z W l s b G V l c y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b W 9 k Y W x p d G V z X 2 F j Y 2 V z X 3 B h c m N v d X J z L 2 1 v Z G F s a X R l X 2 V u c 2 V p Z 2 5 l b W V u d C 8 y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Z G F 0 Z X N f a W 5 z Y 3 J p c H R p b 2 4 v Z G F 0 Z V 9 v d X Z l c n R 1 c m V f a W 5 z Y 3 J p c H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k Y X R l c 1 9 p b n N j c m l w d G l v b i 9 k Y X R l X 2 Z l c m 1 l d H V y Z V 9 p b n N j c m l w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x p Y 2 V u Y 2 V z X 2 N v b n N l a W x s Z W V z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t b 2 R h b G l 0 Z X N f Y W N j Z X N f c G F y Y 2 9 1 c n M v b W 9 k Y W x p d G V f Z W 5 z Z W l n b m V t Z W 5 0 L z I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t b 2 R h b G l 0 Z X N f Y W N j Z X N f c G F y Y 2 9 1 c n M v b W 9 k Y W x p d G V f Z W 5 z Z W l n b m V t Z W 5 0 L z M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F 0 d G V u Z H V z L z I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X R 0 Z W 5 k d X M v M y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0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F 0 d G V u Z H V z L z U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X R 0 Z W 5 k d X M v N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t b 2 R h b G l 0 Z X N f Y 2 F u Z G l k Y X R 1 c m U v Y 3 J p d G V y Z X N f Z X h h b W V u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m b 3 J f a W 5 t c C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l u d G l 0 d W x l X 3 B h c m N v d X J z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2 Z v c m 1 h d G l v b l 9 v d X Z l c n R l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2 1 v Z G F s a X R l X 2 V u c 2 V p Z 2 5 l b W V u d C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2 1 v Z G F s a X R l X 2 V u c 2 V p Z 2 5 l b W V u d C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2 1 v Z G F s a X R l X 2 V u c 2 V p Z 2 5 l b W V u d C 8 y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3 R h d X h f a W 5 z Z X J 0 a W 9 u X 3 B y b 2 Z l c 3 N p b 2 5 u Z W x s Z S 9 h b m 5 l Z V 9 k a X B s b 2 1 h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1 v Z G F s a X R l c 1 9 h Y 2 N l c 1 9 w Y X J j b 3 V y c y 9 0 Y X V 4 X 2 l u c 2 V y d G l v b l 9 w c m 9 m Z X N z a W 9 u b m V s b G U v Z G F 0 Z V 9 v Y n N l c n Z h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Z G F 0 Z X N f c m V j c n V 0 Z W 1 l b n Q v Z G F 0 Z V 9 v d X Z l c n R 1 c m V f Y 2 F t c G F n b m U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R h d G V z X 3 J l Y 3 J 1 d G V t Z W 5 0 L 2 R h d G V f Z m V y b W V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s a W N l b m N l c 1 9 j b 2 5 z Z W l s b G V l c y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w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E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Y X R 0 Z W 5 k d X M v M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z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Q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Y X R 0 Z W 5 k d X M v N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2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c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Y X R 0 Z W 5 k d X M v O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5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E w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1 v Z G F s a X R l c 1 9 j Y W 5 k a W R h d H V y Z S 9 j c m l 0 Z X J l c 1 9 l e G F t Z W 4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1 v d F 9 j b G V f b W V 0 a W V y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Y W R y Z X N z Z V 9 j a G F t c D I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d m l s b G U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Z m 9 y X 2 l u b X A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p b n R p d H V s Z V 9 w Y X J j b 3 V y c y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1 v Z G F s a X R l c 1 9 h Y 2 N l c 1 9 w Y X J j b 3 V y c y 9 t b 2 R h b G l 0 Z V 9 l b n N l a W d u Z W 1 l b n Q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1 v Z G F s a X R l c 1 9 h Y 2 N l c 1 9 w Y X J j b 3 V y c y 9 t b 2 R h b G l 0 Z V 9 l b n N l a W d u Z W 1 l b n Q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1 v Z G F s a X R l c 1 9 h Y 2 N l c 1 9 w Y X J j b 3 V y c y 9 t b 2 R h b G l 0 Z V 9 l b n N l a W d u Z W 1 l b n Q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1 v Z G F s a X R l c 1 9 h Y 2 N l c 1 9 w Y X J j b 3 V y c y 9 0 Y X V 4 X 2 l u c 2 V y d G l v b l 9 w c m 9 m Z X N z a W 9 u b m V s b G U v Y W 5 u Z W V f Z G l w b G 9 t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k Y X R l c 1 9 p b n N j c m l w d G l v b i 9 k Y X R l X 2 9 1 d m V y d H V y Z V 9 p b n N j c m l w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R h d G V z X 2 l u c 2 N y a X B 0 a W 9 u L 2 R h d G V f Z m V y b W V 0 d X J l X 2 l u c 2 N y a X B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1 v d F 9 j b G V f b W V 0 a W V y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Y W R y Z X N z Z V 9 j a G F t c D I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d m l s b G U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2 1 l b n R p b 2 5 f c 2 V s Z W N 0 a X Z l L z c v Z m 9 y X 2 l u b X A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p b n R p d H V s Z V 9 w Y X J j b 3 V y c y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t b 2 R h b G l 0 Z V 9 l b n N l a W d u Z W 1 l b n Q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t b 2 R h b G l 0 Z V 9 l b n N l a W d u Z W 1 l b n Q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t b 2 R h b G l 0 Z V 9 l b n N l a W d u Z W 1 l b n Q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t b 2 R h b G l 0 Z V 9 l b n N l a W d u Z W 1 l b n Q v M y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0 Y X V 4 X 2 l u c 2 V y d G l v b l 9 w c m 9 m Z X N z a W 9 u b m V s b G U v Y W 5 u Z W V f Z G l w b G 9 t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k Y X R l c 1 9 p b n N j c m l w d G l v b i 9 k Y X R l X 2 9 1 d m V y d H V y Z V 9 p b n N j c m l w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R h d G V z X 2 l u c 2 N y a X B 0 a W 9 u L 2 R h d G V f Z m V y b W V 0 d X J l X 2 l u c 2 N y a X B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1 v d F 9 j b G V f b W V 0 a W V y J n F 1 b 3 Q 7 L C Z x d W 9 0 O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Y W R y Z X N z Z V 9 j a G F t c D I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d m l s b G U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h d H R l b m R 1 c y 8 1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F 0 d G V u Z H V z L z Y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N y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h d H R l b m R 1 c y 8 0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U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N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h d H R l b m R 1 c y 8 3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Q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N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2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c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M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h d H R l b m R 1 c y 8 z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Q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N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h d H R l b m R 1 c y 8 2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c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b G l j Z W 5 j Z X N f Y 2 9 u c 2 V p b G x l Z X M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b G l j Z W 5 j Z X N f Y 2 9 u c 2 V p b G x l Z X M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X R 0 Z W 5 k d X M v N y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s a W N l b m N l c 1 9 j b 2 5 z Z W l s b G V l c y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s a W N l b m N l c 1 9 j b 2 5 z Z W l s b G V l c y 8 y J n F 1 b 3 Q 7 L C Z x d W 9 0 O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t b 2 R h b G l 0 Z X N f Y 2 F u Z G l k Y X R 1 c m U v Y 3 J p d G V y Z X N f Z X h h b W V u L z E m c X V v d D s s J n F 1 b 3 Q 7 b W V u d G l v b i 9 z Z W 1 l c 3 R y Z V 9 t Z W 5 0 a W 9 u L 2 1 l b n R p b 2 5 f c z E v b W V u d G l v b l 9 z M V 9 z Z W x l Y 3 R p d m U v a W 5 m b 3 J t Y X R p b 2 5 z X 2 N h b m R p Z G F 0 d X J l c y 9 h d H R l b m R 1 c y 8 4 L 2 F 0 d G V u Z H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y L 2 Z v c l 9 p b m 1 w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i 9 p b n R p d H V s Z V 9 w Y X J j b 3 V y c y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I v b W 9 k Y W x p d G V z X 2 F j Y 2 V z X 3 B h c m N v d X J z L 2 Z v c m 1 h d G l v b l 9 v d X Z l c n R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i 9 t b 2 R h b G l 0 Z X N f Y W N j Z X N f c G F y Y 2 9 1 c n M v b W 9 k Y W x p d G V f Z W 5 z Z W l n b m V t Z W 5 0 L z A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y L 2 1 v Z G F s a X R l c 1 9 h Y 2 N l c 1 9 w Y X J j b 3 V y c y 9 t b 2 R h b G l 0 Z V 9 l b n N l a W d u Z W 1 l b n Q v M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I v b W 9 k Y W x p d G V z X 2 F j Y 2 V z X 3 B h c m N v d X J z L 2 1 v Z G F s a X R l X 2 V u c 2 V p Z 2 5 l b W V u d C 8 y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i 9 t b 2 R h b G l 0 Z X N f Y W N j Z X N f c G F y Y 2 9 1 c n M v d G F 1 e F 9 p b n N l c n R p b 2 5 f c H J v Z m V z c 2 l v b m 5 l b G x l L 2 F u b m V l X 2 R p c G x v b W F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i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y L 2 R h d G V z X 2 l u c 2 N y a X B 0 a W 9 u L 2 R h d G V f b 3 V 2 Z X J 0 d X J l X 2 l u c 2 N y a X B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i 9 k Y X R l c 1 9 p b n N j c m l w d G l v b i 9 k Y X R l X 2 Z l c m 1 l d H V y Z V 9 p b n N j c m l w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I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s a W V u X 2 Z p Y 2 h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V t Y W l s X 3 J l c 3 B v b n N h Y m x l X 3 B l Z G F n b 2 d p c X V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t b 3 R f Y 2 x l X 3 N l Y 3 R v c m l l b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t b 3 R f Y 2 x l X 2 1 l d G l l c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G l l d X g v M C 9 h Z H J l c 3 N l X 2 N o Y W 1 w M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s a W V 1 e C 8 w L 2 F k c m V z c 2 V f Y 2 h h b X A y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G l l d X g v M C 9 j b 2 R l X 3 B v c 3 R h b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s a W V 1 e C 8 w L 3 Z p b G x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m b 3 J f a W 5 t c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M v a W 5 0 a X R 1 b G V f c G F y Y 2 9 1 c n M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z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M v b W 9 k Y W x p d G V z X 2 F j Y 2 V z X 3 B h c m N v d X J z L 2 1 v Z G F s a X R l X 2 V u c 2 V p Z 2 5 l b W V u d C 8 w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t b 2 R h b G l 0 Z X N f Y W N j Z X N f c G F y Y 2 9 1 c n M v b W 9 k Y W x p d G V f Z W 5 z Z W l n b m V t Z W 5 0 L z E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z L 2 1 v Z G F s a X R l c 1 9 h Y 2 N l c 1 9 w Y X J j b 3 V y c y 9 0 Y X V 4 X 2 l u c 2 V y d G l v b l 9 w c m 9 m Z X N z a W 9 u b m V s b G U v Y W 5 u Z W V f Z G l w b G 9 t Y X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z L 2 1 v Z G F s a X R l c 1 9 h Y 2 N l c 1 9 w Y X J j b 3 V y c y 9 0 Y X V 4 X 2 l u c 2 V y d G l v b l 9 w c m 9 m Z X N z a W 9 u b m V s b G U v Z G F 0 Z V 9 v Y n N l c n Z h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M v Z G F 0 Z X N f a W 5 z Y 3 J p c H R p b 2 4 v Z G F 0 Z V 9 v d X Z l c n R 1 c m V f a W 5 z Y 3 J p c H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z L 2 R h d G V z X 2 l u c 2 N y a X B 0 a W 9 u L 2 R h d G V f Z m V y b W V 0 d X J l X 2 l u c 2 N y a X B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s a W N l b m N l c 1 9 j b 2 5 z Z W l s b G V l c y 8 w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W 5 f Z m l j a G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W 9 0 X 2 N s Z V 9 k a X N j a X B s a W 5 h a X J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1 v d F 9 j b G V f c 2 V j d G 9 y a W V s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1 v d F 9 j b G V f b W V 0 a W V y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c 2 l 0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M v a W 5 m b 3 J t Y X R p b 2 5 z X 3 B l Z G F n b 2 d p c X V l c y 9 s a W V 1 e C 8 w L 2 F k c m V z c 2 V f Y 2 h h b X A x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Y W R y Z X N z Z V 9 j a G F t c D I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G l l d X g v M C 9 h Z H J l c 3 N l X 2 N o Y W 1 w M y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M v a W 5 m b 3 J t Y X R p b 2 5 z X 3 B l Z G F n b 2 d p c X V l c y 9 s a W V 1 e C 8 w L 2 N v Z G V f c G 9 z d G F s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d m l s b G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G l l d X g v M C 9 n Z W 8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Z v c l 9 p b m 1 w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C 9 p b n R p d H V s Z V 9 w Y X J j b 3 V y c y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b W 9 k Y W x p d G V z X 2 F j Y 2 V z X 3 B h c m N v d X J z L 2 Z v c m 1 h d G l v b l 9 v d X Z l c n R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C 9 t b 2 R h b G l 0 Z X N f Y W N j Z X N f c G F y Y 2 9 1 c n M v b W 9 k Y W x p d G V f Z W 5 z Z W l n b m V t Z W 5 0 L z A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1 v Z G F s a X R l c 1 9 h Y 2 N l c 1 9 w Y X J j b 3 V y c y 9 t b 2 R h b G l 0 Z V 9 l b n N l a W d u Z W 1 l b n Q v M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b W 9 k Y W x p d G V z X 2 F j Y 2 V z X 3 B h c m N v d X J z L 3 R h d X h f a W 5 z Z X J 0 a W 9 u X 3 B y b 2 Z l c 3 N p b 2 5 u Z W x s Z S 9 h b m 5 l Z V 9 k a X B s b 2 1 h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b W 9 k Y W x p d G V z X 2 F j Y 2 V z X 3 B h c m N v d X J z L 3 R h d X h f a W 5 z Z X J 0 a W 9 u X 3 B y b 2 Z l c 3 N p b 2 5 u Z W x s Z S 9 k Y X R l X 2 9 i c 2 V y d m F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C 9 k Y X R l c 1 9 p b n N j c m l w d G l v b i 9 k Y X R l X 2 9 1 d m V y d H V y Z V 9 p b n N j c m l w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Z G F 0 Z X N f a W 5 z Y 3 J p c H R p b 2 4 v Z G F 0 Z V 9 m Z X J t Z X R 1 c m V f a W 5 z Y 3 J p c H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x p Y 2 V u Y 2 V z X 2 N v b n N l a W x s Z W V z L z A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l b W F p b F 9 y Z X N w b 2 5 z Y W J s Z V 9 w Z W R h Z 2 9 n a X F 1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t b 3 R f Y 2 x l X 2 R p c 2 N p c G x p b m F p c m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W 9 0 X 2 N s Z V 9 t Z X R p Z X I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C 9 z a X R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C 9 h Z H J l c 3 N l X 2 N o Y W 1 w M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s a W V 1 e C 8 w L 2 F k c m V z c 2 V f Y 2 h h b X A z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C 9 2 a W x s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s a W V 1 e C 8 w L 2 d l b y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s a W V 1 e C 8 x L 3 N p d G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S 9 h Z H J l c 3 N l X 2 N o Y W 1 w M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s a W V 1 e C 8 x L 2 F k c m V z c 2 V f Y 2 h h b X A y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E v Y W R y Z X N z Z V 9 j a G F t c D M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S 9 j b 2 R l X 3 B v c 3 R h b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s a W V 1 e C 8 x L 3 Z p b G x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E v Z 2 V v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S 9 m b 3 J f a W 5 t c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U v a W 5 0 a X R 1 b G V f c G F y Y 2 9 1 c n M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1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U v b W 9 k Y W x p d G V z X 2 F j Y 2 V z X 3 B h c m N v d X J z L 2 1 v Z G F s a X R l X 2 V u c 2 V p Z 2 5 l b W V u d C 8 w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S 9 t b 2 R h b G l 0 Z X N f Y W N j Z X N f c G F y Y 2 9 1 c n M v b W 9 k Y W x p d G V f Z W 5 z Z W l n b m V t Z W 5 0 L z E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1 L 2 1 v Z G F s a X R l c 1 9 h Y 2 N l c 1 9 w Y X J j b 3 V y c y 9 0 Y X V 4 X 2 l u c 2 V y d G l v b l 9 w c m 9 m Z X N z a W 9 u b m V s b G U v Y W 5 u Z W V f Z G l w b G 9 t Y X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1 L 2 1 v Z G F s a X R l c 1 9 h Y 2 N l c 1 9 w Y X J j b 3 V y c y 9 0 Y X V 4 X 2 l u c 2 V y d G l v b l 9 w c m 9 m Z X N z a W 9 u b m V s b G U v Z G F 0 Z V 9 v Y n N l c n Z h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U v Z G F 0 Z X N f a W 5 z Y 3 J p c H R p b 2 4 v Z G F 0 Z V 9 v d X Z l c n R 1 c m V f a W 5 z Y 3 J p c H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1 L 2 R h d G V z X 2 l u c 2 N y a X B 0 a W 9 u L 2 R h d G V f Z m V y b W V 0 d X J l X 2 l u c 2 N y a X B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S 9 s a W N l b m N l c 1 9 j b 2 5 z Z W l s b G V l c y 8 w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W 5 f Z m l j a G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Z W 1 h a W x f c m V z c G 9 u c 2 F i b G V f c G V k Y W d v Z 2 l x d W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W 9 0 X 2 N s Z V 9 k a X N j a X B s a W 5 h a X J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1 v d F 9 j b G V f c 2 V j d G 9 y a W V s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1 v d F 9 j b G V f b W V 0 a W V y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c 2 l 0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U v a W 5 m b 3 J t Y X R p b 2 5 z X 3 B l Z G F n b 2 d p c X V l c y 9 s a W V 1 e C 8 w L 2 F k c m V z c 2 V f Y 2 h h b X A x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Y W R y Z X N z Z V 9 j a G F t c D I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G l l d X g v M C 9 h Z H J l c 3 N l X 2 N o Y W 1 w M y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U v a W 5 m b 3 J t Y X R p b 2 5 z X 3 B l Z G F n b 2 d p c X V l c y 9 s a W V 1 e C 8 w L 2 N v Z G V f c G 9 z d G F s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d m l s b G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G l l d X g v M C 9 n Z W 8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2 L 2 Z v c l 9 p b m 1 w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i 9 p b n R p d H V s Z V 9 w Y X J j b 3 V y c y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Y v b W 9 k Y W x p d G V z X 2 F j Y 2 V z X 3 B h c m N v d X J z L 2 Z v c m 1 h d G l v b l 9 v d X Z l c n R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i 9 t b 2 R h b G l 0 Z X N f Y W N j Z X N f c G F y Y 2 9 1 c n M v b W 9 k Y W x p d G V f Z W 5 z Z W l n b m V t Z W 5 0 L z A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2 L 2 1 v Z G F s a X R l c 1 9 h Y 2 N l c 1 9 w Y X J j b 3 V y c y 9 t b 2 R h b G l 0 Z V 9 l b n N l a W d u Z W 1 l b n Q v M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Y v b W 9 k Y W x p d G V z X 2 F j Y 2 V z X 3 B h c m N v d X J z L 3 R h d X h f a W 5 z Z X J 0 a W 9 u X 3 B y b 2 Z l c 3 N p b 2 5 u Z W x s Z S 9 h b m 5 l Z V 9 k a X B s b 2 1 h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Y v b W 9 k Y W x p d G V z X 2 F j Y 2 V z X 3 B h c m N v d X J z L 3 R h d X h f a W 5 z Z X J 0 a W 9 u X 3 B y b 2 Z l c 3 N p b 2 5 u Z W x s Z S 9 k Y X R l X 2 9 i c 2 V y d m F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i 9 k Y X R l c 1 9 p b n N j c m l w d G l v b i 9 k Y X R l X 2 9 1 d m V y d H V y Z V 9 p b n N j c m l w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Y v Z G F 0 Z X N f a W 5 z Y 3 J p c H R p b 2 4 v Z G F 0 Z V 9 m Z X J t Z X R 1 c m V f a W 5 z Y 3 J p c H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2 L 2 x p Y 2 V u Y 2 V z X 2 N v b n N l a W x s Z W V z L z A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Y v a W 5 m b 3 J t Y X R p b 2 5 z X 3 B l Z G F n b 2 d p c X V l c y 9 l b W F p b F 9 y Z X N w b 2 5 z Y W J s Z V 9 w Z W R h Z 2 9 n a X F 1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Y v a W 5 m b 3 J t Y X R p b 2 5 z X 3 B l Z G F n b 2 d p c X V l c y 9 t b 3 R f Y 2 x l X 2 R p c 2 N p c G x p b m F p c m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W 9 0 X 2 N s Z V 9 t Z X R p Z X I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d X g v M C 9 z a X R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d X g v M C 9 h Z H J l c 3 N l X 2 N o Y W 1 w M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Y v a W 5 m b 3 J t Y X R p b 2 5 z X 3 B l Z G F n b 2 d p c X V l c y 9 s a W V 1 e C 8 w L 2 F k c m V z c 2 V f Y 2 h h b X A z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d X g v M C 9 2 a W x s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Y v a W 5 m b 3 J t Y X R p b 2 5 z X 3 B l Z G F n b 2 d p c X V l c y 9 s a W V 1 e C 8 w L 2 d l b y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c v Z m 9 y X 2 l u b X A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3 L 2 l u d G l 0 d W x l X 3 B h c m N v d X J z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y 9 t b 2 R h b G l 0 Z X N f Y W N j Z X N f c G F y Y 2 9 1 c n M v Z m 9 y b W F 0 a W 9 u X 2 9 1 d m V y d G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3 L 2 1 v Z G F s a X R l c 1 9 h Y 2 N l c 1 9 w Y X J j b 3 V y c y 9 t b 2 R h b G l 0 Z V 9 l b n N l a W d u Z W 1 l b n Q v M C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c v b W 9 k Y W x p d G V z X 2 F j Y 2 V z X 3 B h c m N v d X J z L 2 1 v Z G F s a X R l X 2 V u c 2 V p Z 2 5 l b W V u d C 8 x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y 9 t b 2 R h b G l 0 Z X N f Y W N j Z X N f c G F y Y 2 9 1 c n M v d G F 1 e F 9 p b n N l c n R p b 2 5 f c H J v Z m V z c 2 l v b m 5 l b G x l L 2 F u b m V l X 2 R p c G x v b W F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y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3 L 2 R h d G V z X 2 l u c 2 N y a X B 0 a W 9 u L 2 R h d G V f b 3 V 2 Z X J 0 d X J l X 2 l u c 2 N y a X B 0 a W 9 u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y 9 k Y X R l c 1 9 p b n N j c m l w d G l v b i 9 k Y X R l X 2 Z l c m 1 l d H V y Z V 9 p b n N j c m l w d G l v b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c v b G l j Z W 5 j Z X N f Y 2 9 u c 2 V p b G x l Z X M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l b W F p b F 9 y Z X N w b 2 5 z Y W J s Z V 9 w Z W R h Z 2 9 n a X F 1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t b 3 R f Y 2 x l X 2 R p c 2 N p c G x p b m F p c m U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b W 9 0 X 2 N s Z V 9 t Z X R p Z X I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b G l l d X g v M C 9 z a X R l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b G l l d X g v M C 9 h Z H J l c 3 N l X 2 N o Y W 1 w M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s a W V 1 e C 8 w L 2 F k c m V z c 2 V f Y 2 h h b X A z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b G l l d X g v M C 9 2 a W x s Z S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s a W V 1 e C 8 w L 2 d l b y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1 v Z G F s a X R l c 1 9 h Y 2 N l c 1 9 w Y X J j b 3 V y c y 9 t b 2 R h b G l 0 Z V 9 l b n N l a W d u Z W 1 l b n Q v M y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1 v Z G F s a X R l c 1 9 h Y 2 N l c 1 9 w Y X J j b 3 V y c y 9 t b 2 R h b G l 0 Z V 9 l b n N l a W d u Z W 1 l b n Q v M y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t b 2 R h b G l 0 Z V 9 l b n N l a W d u Z W 1 l b n Q v M y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R h d G V z X 2 l u c 2 N y a X B 0 a W 9 u L 2 R h d G V f b 3 V 2 Z X J 0 d X J l X 2 l u c 2 N y a X B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Z G F 0 Z X N f a W 5 z Y 3 J p c H R p b 2 4 v Z G F 0 Z V 9 m Z X J t Z X R 1 c m V f a W 5 z Y 3 J p c H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s a W N l b m N l c 1 9 j b 2 5 z Z W l s b G V l c y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b W 9 k Y W x p d G V z X 2 F j Y 2 V z X 3 B h c m N v d X J z L 2 1 v Z G F s a X R l X 2 V u c 2 V p Z 2 5 l b W V u d C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Z G F 0 Z X N f c m V j c n V 0 Z W 1 l b n Q v Z G F 0 Z V 9 v d X Z l c n R 1 c m V f Y 2 F t c G F n b m U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R h d G V z X 3 J l Y 3 J 1 d G V t Z W 5 0 L 2 R h d G V f Z m V y b W V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s a W N l b m N l c 1 9 j b 2 5 z Z W l s b G V l c y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h d H R l b m R 1 c y 8 w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E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M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h d H R l b m R 1 c y 8 z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Q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b W 9 k Y W x p d G V z X 2 N h b m R p Z G F 0 d X J l L 2 N y a X R l c m V z X 2 V 4 Y W 1 l b i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s a W N l b m N l c 1 9 j b 2 5 z Z W l s b G V l c y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s a W N l b m N l c 1 9 j b 2 5 z Z W l s b G V l c y 8 y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s a W N l b m N l c 1 9 j b 2 5 z Z W l s b G V l c y 8 y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s a W N l b m N l c 1 9 j b 2 5 z Z W l s b G V l c y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s a W N l b m N l c 1 9 j b 2 5 z Z W l s b G V l c y 8 y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t b 2 R h b G l 0 Z X N f Y 2 F u Z G l k Y X R 1 c m U v Y 3 J p d G V y Z X N f Z X h h b W V u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E v c 2 l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h Z H J l c 3 N l X 2 N o Y W 1 w M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h Z H J l c 3 N l X 2 N o Y W 1 w M i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h Z H J l c 3 N l X 2 N o Y W 1 w M y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j b 2 R l X 3 B v c 3 R h b C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2 a W x s Z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n Z W 8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I v c 2 l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h Z H J l c 3 N l X 2 N o Y W 1 w M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h Z H J l c 3 N l X 2 N o Y W 1 w M i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h Z H J l c 3 N l X 2 N o Y W 1 w M y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j b 2 R l X 3 B v c 3 R h b C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2 a W x s Z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n Z W 8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E v c 2 l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h Z H J l c 3 N l X 2 N o Y W 1 w M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h Z H J l c 3 N l X 2 N o Y W 1 w M i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h Z H J l c 3 N l X 2 N o Y W 1 w M y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j b 2 R l X 3 B v c 3 R h b C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2 a W x s Z S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n Z W 8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E v c 2 l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h Z H J l c 3 N l X 2 N o Y W 1 w M S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h Z H J l c 3 N l X 2 N o Y W 1 w M i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h Z H J l c 3 N l X 2 N o Y W 1 w M y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j b 2 R l X 3 B v c 3 R h b C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2 a W x s Z S Z x d W 9 0 O y w m c X V v d D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n Z W 8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s a W N l b m N l c 1 9 j b 2 5 z Z W l s b G V l c y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b G l j Z W 5 j Z X N f Y 2 9 u c 2 V p b G x l Z X M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x p Y 2 V u Y 2 V z X 2 N v b n N l a W x s Z W V z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4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k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b G l j Z W 5 j Z X N f Y 2 9 u c 2 V p b G x l Z X M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E v c 2 l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h Z H J l c 3 N l X 2 N o Y W 1 w M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h Z H J l c 3 N l X 2 N o Y W 1 w M i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h Z H J l c 3 N l X 2 N o Y W 1 w M y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j b 2 R l X 3 B v c 3 R h b C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2 a W x s Z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n Z W 8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I v c 2 l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h Z H J l c 3 N l X 2 N o Y W 1 w M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h Z H J l c 3 N l X 2 N o Y W 1 w M i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h Z H J l c 3 N l X 2 N o Y W 1 w M y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j b 2 R l X 3 B v c 3 R h b C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2 a W x s Z S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n Z W 8 m c X V v d D s s J n F 1 b 3 Q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E v c 2 l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h Z H J l c 3 N l X 2 N o Y W 1 w M S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h Z H J l c 3 N l X 2 N o Y W 1 w M i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h Z H J l c 3 N l X 2 N o Y W 1 w M y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j b 2 R l X 3 B v c 3 R h b C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2 a W x s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n Z W 8 m c X V v d D s s J n F 1 b 3 Q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s a W N l b m N l c 1 9 j b 2 5 z Z W l s b G V l c y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b G l j Z W 5 j Z X N f Y 2 9 u c 2 V p b G x l Z X M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W 9 0 X 2 N s Z V 9 k a X N j a X B s a W 5 h a X J l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Z G l z Y 2 l w b G l u Y W l y Z S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R p c 2 N p c G x p b m F p c m U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k a X N j a X B s a W 5 h a X J l L z I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Z G l z Y 2 l w b G l u Y W l y Z S 8 z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R p c 2 N p c G x p b m F p c m U v N C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z Z W N 0 b 3 J p Z W w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z Z W N 0 b 3 J p Z W w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z Z W N 0 b 3 J p Z W w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M y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N C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N S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N i Z x d W 9 0 O y w m c X V v d D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N y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k a X N j a X B s a W 5 h a X J l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Z G l z Y 2 l w b G l u Y W l y Z S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R p c 2 N p c G x p b m F p c m U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k a X N j a X B s a W 5 h a X J l L z M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Z G l z Y 2 l w b G l u Y W l y Z S 8 0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3 N l Y 3 R v c m l l b C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3 N l Y 3 R v c m l l b C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3 N l Y 3 R v c m l l b C 8 y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y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z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0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1 J n F 1 b 3 Q 7 L C Z x d W 9 0 O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2 J n F 1 b 3 Q 7 L C Z x d W 9 0 O 2 1 l b n R p b 2 4 v c 2 V t Z X N 0 c m V f b W V u d G l v b i 9 t Z W 5 0 a W 9 u X 3 M x L 2 1 l b n R p b 2 5 f c z F f c 2 V s Z W N 0 a X Z l L 2 x p c 3 R l X 3 B h c m N v d X J z X 2 1 l b n R p b 2 5 f c 2 V s Z W N 0 a X Z l L z Q v b W 9 k Y W x p d G V z X 2 F j Y 2 V z X 3 B h c m N v d X J z L 2 1 v Z G F s a X R l X 2 V u c 2 V p Z 2 5 l b W V u d C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b G l j Z W 5 j Z X N f Y 2 9 u c 2 V p b G x l Z X M m c X V v d D s s J n F 1 b 3 Q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N y a X R l c m V z L z A v Y 3 J p d G V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b G l j Z W 5 j Z X N f Y 2 9 u c 2 V p b G x l Z X M m c X V v d D s s J n F 1 b 3 Q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x p Y 2 V u Y 2 V z X 2 N v b n N l a W x s Z W V z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s a W N l b m N l c 1 9 j b 2 5 z Z W l s b G V l c y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O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x M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x M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x M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x M y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x N C 9 h d H R l b m R 1 J n F 1 b 3 Q 7 L C Z x d W 9 0 O 2 1 l b n R p b 2 4 v c 2 V t Z X N 0 c m V f b W V u d G l v b i 9 j Y W x f b W V u d G l v b i Z x d W 9 0 O y w m c X V v d D t t Z W 5 0 a W 9 u L 3 N l b W V z d H J l X 2 1 l b n R p b 2 4 v b W V u d G l v b l 9 z M y 9 s a X N 0 Z V 9 w Y X J j b 3 V y c 1 9 z Z W 1 l c 3 R y Z V 8 z L z A v Z m 9 y X 2 l u b X A m c X V v d D s s J n F 1 b 3 Q 7 b W V u d G l v b i 9 z Z W 1 l c 3 R y Z V 9 t Z W 5 0 a W 9 u L 2 1 l b n R p b 2 5 f c z M v b G l z d G V f c G F y Y 2 9 1 c n N f c 2 V t Z X N 0 c m V f M y 8 w L 2 l u d G l 0 d W x l X 3 B h c m N v d X J z J n F 1 b 3 Q 7 L C Z x d W 9 0 O 2 1 l b n R p b 2 4 v c 2 V t Z X N 0 c m V f b W V u d G l v b i 9 t Z W 5 0 a W 9 u X 3 M z L 2 x p c 3 R l X 3 B h c m N v d X J z X 3 N l b W V z d H J l X z M v M C 9 t b 2 R h b G l 0 Z X N f Y W N j Z X N f c G F y Y 2 9 1 c n M v Z m 9 y b W F 0 a W 9 u X 2 9 1 d m V y d G U m c X V v d D s s J n F 1 b 3 Q 7 b W V u d G l v b i 9 z Z W 1 l c 3 R y Z V 9 t Z W 5 0 a W 9 u L 2 1 l b n R p b 2 5 f c z M v b G l z d G V f c G F y Y 2 9 1 c n N f c 2 V t Z X N 0 c m V f M y 8 w L 2 1 v Z G F s a X R l c 1 9 h Y 2 N l c 1 9 w Y X J j b 3 V y c y 9 t b 2 R h b G l 0 Z V 9 l b n N l a W d u Z W 1 l b n Q v M C Z x d W 9 0 O y w m c X V v d D t t Z W 5 0 a W 9 u L 3 N l b W V z d H J l X 2 1 l b n R p b 2 4 v b W V u d G l v b l 9 z M y 9 s a X N 0 Z V 9 w Y X J j b 3 V y c 1 9 z Z W 1 l c 3 R y Z V 8 z L z A v b W 9 k Y W x p d G V z X 2 F j Y 2 V z X 3 B h c m N v d X J z L 3 R h d X h f a W 5 z Z X J 0 a W 9 u X 3 B y b 2 Z l c 3 N p b 2 5 u Z W x s Z S 9 h b m 5 l Z V 9 k a X B s b 2 1 h d G l v b i Z x d W 9 0 O y w m c X V v d D t t Z W 5 0 a W 9 u L 3 N l b W V z d H J l X 2 1 l b n R p b 2 4 v b W V u d G l v b l 9 z M y 9 s a X N 0 Z V 9 w Y X J j b 3 V y c 1 9 z Z W 1 l c 3 R y Z V 8 z L z A v b W 9 k Y W x p d G V z X 2 F j Y 2 V z X 3 B h c m N v d X J z L 3 R h d X h f a W 5 z Z X J 0 a W 9 u X 3 B y b 2 Z l c 3 N p b 2 5 u Z W x s Z S 9 k Y X R l X 2 9 i c 2 V y d m F 0 a W 9 u J n F 1 b 3 Q 7 L C Z x d W 9 0 O 2 1 l b n R p b 2 4 v c 2 V t Z X N 0 c m V f b W V u d G l v b i 9 t Z W 5 0 a W 9 u X 3 M z L 2 x p c 3 R l X 3 B h c m N v d X J z X 3 N l b W V z d H J l X z M v M C 9 p b m Z v c m 1 h d G l v b n N f c G V k Y W d v Z 2 l x d W V z L 2 x p Z W 5 f Z m l j a G U m c X V v d D s s J n F 1 b 3 Q 7 b W V u d G l v b i 9 z Z W 1 l c 3 R y Z V 9 t Z W 5 0 a W 9 u L 2 1 l b n R p b 2 5 f c z M v b G l z d G V f c G F y Y 2 9 1 c n N f c 2 V t Z X N 0 c m V f M y 8 w L 2 l u Z m 9 y b W F 0 a W 9 u c 1 9 w Z W R h Z 2 9 n a X F 1 Z X M v Z W 1 h a W x f c m V z c G 9 u c 2 F i b G V f c G V k Y W d v Z 2 l x d W U m c X V v d D s s J n F 1 b 3 Q 7 b W V u d G l v b i 9 z Z W 1 l c 3 R y Z V 9 t Z W 5 0 a W 9 u L 2 1 l b n R p b 2 5 f c z M v b G l z d G V f c G F y Y 2 9 1 c n N f c 2 V t Z X N 0 c m V f M y 8 w L 2 l u Z m 9 y b W F 0 a W 9 u c 1 9 w Z W R h Z 2 9 n a X F 1 Z X M v b W 9 0 X 2 N s Z V 9 k a X N j a X B s a W 5 h a X J l J n F 1 b 3 Q 7 L C Z x d W 9 0 O 2 1 l b n R p b 2 4 v c 2 V t Z X N 0 c m V f b W V u d G l v b i 9 t Z W 5 0 a W 9 u X 3 M z L 2 x p c 3 R l X 3 B h c m N v d X J z X 3 N l b W V z d H J l X z M v M C 9 p b m Z v c m 1 h d G l v b n N f c G V k Y W d v Z 2 l x d W V z L 2 1 v d F 9 j b G V f c 2 V j d G 9 y a W V s J n F 1 b 3 Q 7 L C Z x d W 9 0 O 2 1 l b n R p b 2 4 v c 2 V t Z X N 0 c m V f b W V u d G l v b i 9 t Z W 5 0 a W 9 u X 3 M z L 2 x p c 3 R l X 3 B h c m N v d X J z X 3 N l b W V z d H J l X z M v M C 9 p b m Z v c m 1 h d G l v b n N f c G V k Y W d v Z 2 l x d W V z L 2 1 v d F 9 j b G V f b W V 0 a W V y J n F 1 b 3 Q 7 L C Z x d W 9 0 O 2 1 l b n R p b 2 4 v c 2 V t Z X N 0 c m V f b W V u d G l v b i 9 t Z W 5 0 a W 9 u X 3 M z L 2 x p c 3 R l X 3 B h c m N v d X J z X 3 N l b W V z d H J l X z M v M C 9 p b m Z v c m 1 h d G l v b n N f c G V k Y W d v Z 2 l x d W V z L 2 x p Z X V 4 L z A v c 2 l 0 Z S Z x d W 9 0 O y w m c X V v d D t t Z W 5 0 a W 9 u L 3 N l b W V z d H J l X 2 1 l b n R p b 2 4 v b W V u d G l v b l 9 z M y 9 s a X N 0 Z V 9 w Y X J j b 3 V y c 1 9 z Z W 1 l c 3 R y Z V 8 z L z A v a W 5 m b 3 J t Y X R p b 2 5 z X 3 B l Z G F n b 2 d p c X V l c y 9 s a W V 1 e C 8 w L 2 F k c m V z c 2 V f Y 2 h h b X A x J n F 1 b 3 Q 7 L C Z x d W 9 0 O 2 1 l b n R p b 2 4 v c 2 V t Z X N 0 c m V f b W V u d G l v b i 9 t Z W 5 0 a W 9 u X 3 M z L 2 x p c 3 R l X 3 B h c m N v d X J z X 3 N l b W V z d H J l X z M v M C 9 p b m Z v c m 1 h d G l v b n N f c G V k Y W d v Z 2 l x d W V z L 2 x p Z X V 4 L z A v Y W R y Z X N z Z V 9 j a G F t c D I m c X V v d D s s J n F 1 b 3 Q 7 b W V u d G l v b i 9 z Z W 1 l c 3 R y Z V 9 t Z W 5 0 a W 9 u L 2 1 l b n R p b 2 5 f c z M v b G l z d G V f c G F y Y 2 9 1 c n N f c 2 V t Z X N 0 c m V f M y 8 w L 2 l u Z m 9 y b W F 0 a W 9 u c 1 9 w Z W R h Z 2 9 n a X F 1 Z X M v b G l l d X g v M C 9 h Z H J l c 3 N l X 2 N o Y W 1 w M y Z x d W 9 0 O y w m c X V v d D t t Z W 5 0 a W 9 u L 3 N l b W V z d H J l X 2 1 l b n R p b 2 4 v b W V u d G l v b l 9 z M y 9 s a X N 0 Z V 9 w Y X J j b 3 V y c 1 9 z Z W 1 l c 3 R y Z V 8 z L z A v a W 5 m b 3 J t Y X R p b 2 5 z X 3 B l Z G F n b 2 d p c X V l c y 9 s a W V 1 e C 8 w L 2 N v Z G V f c G 9 z d G F s J n F 1 b 3 Q 7 L C Z x d W 9 0 O 2 1 l b n R p b 2 4 v c 2 V t Z X N 0 c m V f b W V u d G l v b i 9 t Z W 5 0 a W 9 u X 3 M z L 2 x p c 3 R l X 3 B h c m N v d X J z X 3 N l b W V z d H J l X z M v M C 9 p b m Z v c m 1 h d G l v b n N f c G V k Y W d v Z 2 l x d W V z L 2 x p Z X V 4 L z A v d m l s b G U m c X V v d D s s J n F 1 b 3 Q 7 b W V u d G l v b i 9 z Z W 1 l c 3 R y Z V 9 t Z W 5 0 a W 9 u L 2 1 l b n R p b 2 5 f c z M v b G l z d G V f c G F y Y 2 9 1 c n N f c 2 V t Z X N 0 c m V f M y 8 w L 2 l u Z m 9 y b W F 0 a W 9 u c 1 9 w Z W R h Z 2 9 n a X F 1 Z X M v b G l l d X g v M C 9 n Z W 8 m c X V v d D s s J n F 1 b 3 Q 7 b W V u d G l v b i 9 z Z W 1 l c 3 R y Z V 9 t Z W 5 0 a W 9 u L 2 1 l b n R p b 2 5 f c z M v b G l z d G V f c G F y Y 2 9 1 c n N f c 2 V t Z X N 0 c m V f M y 8 x L 2 Z v c l 9 p b m 1 w J n F 1 b 3 Q 7 L C Z x d W 9 0 O 2 1 l b n R p b 2 4 v c 2 V t Z X N 0 c m V f b W V u d G l v b i 9 t Z W 5 0 a W 9 u X 3 M z L 2 x p c 3 R l X 3 B h c m N v d X J z X 3 N l b W V z d H J l X z M v M S 9 p b n R p d H V s Z V 9 w Y X J j b 3 V y c y Z x d W 9 0 O y w m c X V v d D t t Z W 5 0 a W 9 u L 3 N l b W V z d H J l X 2 1 l b n R p b 2 4 v b W V u d G l v b l 9 z M y 9 s a X N 0 Z V 9 w Y X J j b 3 V y c 1 9 z Z W 1 l c 3 R y Z V 8 z L z E v b W 9 k Y W x p d G V z X 2 F j Y 2 V z X 3 B h c m N v d X J z L 2 Z v c m 1 h d G l v b l 9 v d X Z l c n R l J n F 1 b 3 Q 7 L C Z x d W 9 0 O 2 1 l b n R p b 2 4 v c 2 V t Z X N 0 c m V f b W V u d G l v b i 9 t Z W 5 0 a W 9 u X 3 M z L 2 x p c 3 R l X 3 B h c m N v d X J z X 3 N l b W V z d H J l X z M v M S 9 t b 2 R h b G l 0 Z X N f Y W N j Z X N f c G F y Y 2 9 1 c n M v b W 9 k Y W x p d G V f Z W 5 z Z W l n b m V t Z W 5 0 L z A m c X V v d D s s J n F 1 b 3 Q 7 b W V u d G l v b i 9 z Z W 1 l c 3 R y Z V 9 t Z W 5 0 a W 9 u L 2 1 l b n R p b 2 5 f c z M v b G l z d G V f c G F y Y 2 9 1 c n N f c 2 V t Z X N 0 c m V f M y 8 x L 2 1 v Z G F s a X R l c 1 9 h Y 2 N l c 1 9 w Y X J j b 3 V y c y 9 t b 2 R h b G l 0 Z V 9 l b n N l a W d u Z W 1 l b n Q v M S Z x d W 9 0 O y w m c X V v d D t t Z W 5 0 a W 9 u L 3 N l b W V z d H J l X 2 1 l b n R p b 2 4 v b W V u d G l v b l 9 z M y 9 s a X N 0 Z V 9 w Y X J j b 3 V y c 1 9 z Z W 1 l c 3 R y Z V 8 z L z E v b W 9 k Y W x p d G V z X 2 F j Y 2 V z X 3 B h c m N v d X J z L 2 1 v Z G F s a X R l X 2 V u c 2 V p Z 2 5 l b W V u d C 8 y J n F 1 b 3 Q 7 L C Z x d W 9 0 O 2 1 l b n R p b 2 4 v c 2 V t Z X N 0 c m V f b W V u d G l v b i 9 t Z W 5 0 a W 9 u X 3 M z L 2 x p c 3 R l X 3 B h c m N v d X J z X 3 N l b W V z d H J l X z M v M S 9 t b 2 R h b G l 0 Z X N f Y W N j Z X N f c G F y Y 2 9 1 c n M v b W 9 k Y W x p d G V f Z W 5 z Z W l n b m V t Z W 5 0 L z M m c X V v d D s s J n F 1 b 3 Q 7 b W V u d G l v b i 9 z Z W 1 l c 3 R y Z V 9 t Z W 5 0 a W 9 u L 2 1 l b n R p b 2 5 f c z M v b G l z d G V f c G F y Y 2 9 1 c n N f c 2 V t Z X N 0 c m V f M y 8 x L 2 1 v Z G F s a X R l c 1 9 h Y 2 N l c 1 9 w Y X J j b 3 V y c y 9 0 Y X V 4 X 2 l u c 2 V y d G l v b l 9 w c m 9 m Z X N z a W 9 u b m V s b G U v Y W 5 u Z W V f Z G l w b G 9 t Y X R p b 2 4 m c X V v d D s s J n F 1 b 3 Q 7 b W V u d G l v b i 9 z Z W 1 l c 3 R y Z V 9 t Z W 5 0 a W 9 u L 2 1 l b n R p b 2 5 f c z M v b G l z d G V f c G F y Y 2 9 1 c n N f c 2 V t Z X N 0 c m V f M y 8 x L 2 1 v Z G F s a X R l c 1 9 h Y 2 N l c 1 9 w Y X J j b 3 V y c y 9 0 Y X V 4 X 2 l u c 2 V y d G l v b l 9 w c m 9 m Z X N z a W 9 u b m V s b G U v Z G F 0 Z V 9 v Y n N l c n Z h d G l v b i Z x d W 9 0 O y w m c X V v d D t t Z W 5 0 a W 9 u L 3 N l b W V z d H J l X 2 1 l b n R p b 2 4 v b W V u d G l v b l 9 z M y 9 s a X N 0 Z V 9 w Y X J j b 3 V y c 1 9 z Z W 1 l c 3 R y Z V 8 z L z E v a W 5 m b 3 J t Y X R p b 2 5 z X 3 B l Z G F n b 2 d p c X V l c y 9 s a W V u X 2 Z p Y 2 h l J n F 1 b 3 Q 7 L C Z x d W 9 0 O 2 1 l b n R p b 2 4 v c 2 V t Z X N 0 c m V f b W V u d G l v b i 9 t Z W 5 0 a W 9 u X 3 M z L 2 x p c 3 R l X 3 B h c m N v d X J z X 3 N l b W V z d H J l X z M v M S 9 p b m Z v c m 1 h d G l v b n N f c G V k Y W d v Z 2 l x d W V z L 2 V t Y W l s X 3 J l c 3 B v b n N h Y m x l X 3 B l Z G F n b 2 d p c X V l J n F 1 b 3 Q 7 L C Z x d W 9 0 O 2 1 l b n R p b 2 4 v c 2 V t Z X N 0 c m V f b W V u d G l v b i 9 t Z W 5 0 a W 9 u X 3 M z L 2 x p c 3 R l X 3 B h c m N v d X J z X 3 N l b W V z d H J l X z M v M S 9 p b m Z v c m 1 h d G l v b n N f c G V k Y W d v Z 2 l x d W V z L 2 1 v d F 9 j b G V f Z G l z Y 2 l w b G l u Y W l y Z S Z x d W 9 0 O y w m c X V v d D t t Z W 5 0 a W 9 u L 3 N l b W V z d H J l X 2 1 l b n R p b 2 4 v b W V u d G l v b l 9 z M y 9 s a X N 0 Z V 9 w Y X J j b 3 V y c 1 9 z Z W 1 l c 3 R y Z V 8 z L z E v a W 5 m b 3 J t Y X R p b 2 5 z X 3 B l Z G F n b 2 d p c X V l c y 9 t b 3 R f Y 2 x l X 3 N l Y 3 R v c m l l b C Z x d W 9 0 O y w m c X V v d D t t Z W 5 0 a W 9 u L 3 N l b W V z d H J l X 2 1 l b n R p b 2 4 v b W V u d G l v b l 9 z M y 9 s a X N 0 Z V 9 w Y X J j b 3 V y c 1 9 z Z W 1 l c 3 R y Z V 8 z L z E v a W 5 m b 3 J t Y X R p b 2 5 z X 3 B l Z G F n b 2 d p c X V l c y 9 t b 3 R f Y 2 x l X 2 1 l d G l l c i Z x d W 9 0 O y w m c X V v d D t t Z W 5 0 a W 9 u L 3 N l b W V z d H J l X 2 1 l b n R p b 2 4 v b W V u d G l v b l 9 z M y 9 s a X N 0 Z V 9 w Y X J j b 3 V y c 1 9 z Z W 1 l c 3 R y Z V 8 z L z E v a W 5 m b 3 J t Y X R p b 2 5 z X 3 B l Z G F n b 2 d p c X V l c y 9 s a W V 1 e C 8 w L 3 N p d G U m c X V v d D s s J n F 1 b 3 Q 7 b W V u d G l v b i 9 z Z W 1 l c 3 R y Z V 9 t Z W 5 0 a W 9 u L 2 1 l b n R p b 2 5 f c z M v b G l z d G V f c G F y Y 2 9 1 c n N f c 2 V t Z X N 0 c m V f M y 8 x L 2 l u Z m 9 y b W F 0 a W 9 u c 1 9 w Z W R h Z 2 9 n a X F 1 Z X M v b G l l d X g v M C 9 h Z H J l c 3 N l X 2 N o Y W 1 w M S Z x d W 9 0 O y w m c X V v d D t t Z W 5 0 a W 9 u L 3 N l b W V z d H J l X 2 1 l b n R p b 2 4 v b W V u d G l v b l 9 z M y 9 s a X N 0 Z V 9 w Y X J j b 3 V y c 1 9 z Z W 1 l c 3 R y Z V 8 z L z E v a W 5 m b 3 J t Y X R p b 2 5 z X 3 B l Z G F n b 2 d p c X V l c y 9 s a W V 1 e C 8 w L 2 F k c m V z c 2 V f Y 2 h h b X A y J n F 1 b 3 Q 7 L C Z x d W 9 0 O 2 1 l b n R p b 2 4 v c 2 V t Z X N 0 c m V f b W V u d G l v b i 9 t Z W 5 0 a W 9 u X 3 M z L 2 x p c 3 R l X 3 B h c m N v d X J z X 3 N l b W V z d H J l X z M v M S 9 p b m Z v c m 1 h d G l v b n N f c G V k Y W d v Z 2 l x d W V z L 2 x p Z X V 4 L z A v Y W R y Z X N z Z V 9 j a G F t c D M m c X V v d D s s J n F 1 b 3 Q 7 b W V u d G l v b i 9 z Z W 1 l c 3 R y Z V 9 t Z W 5 0 a W 9 u L 2 1 l b n R p b 2 5 f c z M v b G l z d G V f c G F y Y 2 9 1 c n N f c 2 V t Z X N 0 c m V f M y 8 x L 2 l u Z m 9 y b W F 0 a W 9 u c 1 9 w Z W R h Z 2 9 n a X F 1 Z X M v b G l l d X g v M C 9 j b 2 R l X 3 B v c 3 R h b C Z x d W 9 0 O y w m c X V v d D t t Z W 5 0 a W 9 u L 3 N l b W V z d H J l X 2 1 l b n R p b 2 4 v b W V u d G l v b l 9 z M y 9 s a X N 0 Z V 9 w Y X J j b 3 V y c 1 9 z Z W 1 l c 3 R y Z V 8 z L z E v a W 5 m b 3 J t Y X R p b 2 5 z X 3 B l Z G F n b 2 d p c X V l c y 9 s a W V 1 e C 8 w L 3 Z p b G x l J n F 1 b 3 Q 7 L C Z x d W 9 0 O 2 1 l b n R p b 2 4 v c 2 V t Z X N 0 c m V f b W V u d G l v b i 9 t Z W 5 0 a W 9 u X 3 M z L 2 x p c 3 R l X 3 B h c m N v d X J z X 3 N l b W V z d H J l X z M v M S 9 p b m Z v c m 1 h d G l v b n N f c G V k Y W d v Z 2 l x d W V z L 2 x p Z X V 4 L z A v Z 2 V v J n F 1 b 3 Q 7 L C Z x d W 9 0 O 2 1 l b n R p b 2 4 v c 2 V t Z X N 0 c m V f b W V u d G l v b i 9 t Z W 5 0 a W 9 u X 3 M z L 2 x p c 3 R l X 3 B h c m N v d X J z X 3 N l b W V z d H J l X z M v M i 9 m b 3 J f a W 5 t c C Z x d W 9 0 O y w m c X V v d D t t Z W 5 0 a W 9 u L 3 N l b W V z d H J l X 2 1 l b n R p b 2 4 v b W V u d G l v b l 9 z M y 9 s a X N 0 Z V 9 w Y X J j b 3 V y c 1 9 z Z W 1 l c 3 R y Z V 8 z L z I v a W 5 0 a X R 1 b G V f c G F y Y 2 9 1 c n M m c X V v d D s s J n F 1 b 3 Q 7 b W V u d G l v b i 9 z Z W 1 l c 3 R y Z V 9 t Z W 5 0 a W 9 u L 2 1 l b n R p b 2 5 f c z M v b G l z d G V f c G F y Y 2 9 1 c n N f c 2 V t Z X N 0 c m V f M y 8 y L 2 1 v Z G F s a X R l c 1 9 h Y 2 N l c 1 9 w Y X J j b 3 V y c y 9 m b 3 J t Y X R p b 2 5 f b 3 V 2 Z X J 0 Z S Z x d W 9 0 O y w m c X V v d D t t Z W 5 0 a W 9 u L 3 N l b W V z d H J l X 2 1 l b n R p b 2 4 v b W V u d G l v b l 9 z M y 9 s a X N 0 Z V 9 w Y X J j b 3 V y c 1 9 z Z W 1 l c 3 R y Z V 8 z L z I v b W 9 k Y W x p d G V z X 2 F j Y 2 V z X 3 B h c m N v d X J z L 2 1 v Z G F s a X R l X 2 V u c 2 V p Z 2 5 l b W V u d C 8 w J n F 1 b 3 Q 7 L C Z x d W 9 0 O 2 1 l b n R p b 2 4 v c 2 V t Z X N 0 c m V f b W V u d G l v b i 9 t Z W 5 0 a W 9 u X 3 M z L 2 x p c 3 R l X 3 B h c m N v d X J z X 3 N l b W V z d H J l X z M v M i 9 t b 2 R h b G l 0 Z X N f Y W N j Z X N f c G F y Y 2 9 1 c n M v d G F 1 e F 9 p b n N l c n R p b 2 5 f c H J v Z m V z c 2 l v b m 5 l b G x l L 2 F u b m V l X 2 R p c G x v b W F 0 a W 9 u J n F 1 b 3 Q 7 L C Z x d W 9 0 O 2 1 l b n R p b 2 4 v c 2 V t Z X N 0 c m V f b W V u d G l v b i 9 t Z W 5 0 a W 9 u X 3 M z L 2 x p c 3 R l X 3 B h c m N v d X J z X 3 N l b W V z d H J l X z M v M i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M v b G l z d G V f c G F y Y 2 9 1 c n N f c 2 V t Z X N 0 c m V f M y 8 y L 2 l u Z m 9 y b W F 0 a W 9 u c 1 9 w Z W R h Z 2 9 n a X F 1 Z X M v b G l l b l 9 m a W N o Z S Z x d W 9 0 O y w m c X V v d D t t Z W 5 0 a W 9 u L 3 N l b W V z d H J l X 2 1 l b n R p b 2 4 v b W V u d G l v b l 9 z M y 9 s a X N 0 Z V 9 w Y X J j b 3 V y c 1 9 z Z W 1 l c 3 R y Z V 8 z L z I v a W 5 m b 3 J t Y X R p b 2 5 z X 3 B l Z G F n b 2 d p c X V l c y 9 l b W F p b F 9 y Z X N w b 2 5 z Y W J s Z V 9 w Z W R h Z 2 9 n a X F 1 Z S Z x d W 9 0 O y w m c X V v d D t t Z W 5 0 a W 9 u L 3 N l b W V z d H J l X 2 1 l b n R p b 2 4 v b W V u d G l v b l 9 z M y 9 s a X N 0 Z V 9 w Y X J j b 3 V y c 1 9 z Z W 1 l c 3 R y Z V 8 z L z I v a W 5 m b 3 J t Y X R p b 2 5 z X 3 B l Z G F n b 2 d p c X V l c y 9 t b 3 R f Y 2 x l X 2 R p c 2 N p c G x p b m F p c m U m c X V v d D s s J n F 1 b 3 Q 7 b W V u d G l v b i 9 z Z W 1 l c 3 R y Z V 9 t Z W 5 0 a W 9 u L 2 1 l b n R p b 2 5 f c z M v b G l z d G V f c G F y Y 2 9 1 c n N f c 2 V t Z X N 0 c m V f M y 8 y L 2 l u Z m 9 y b W F 0 a W 9 u c 1 9 w Z W R h Z 2 9 n a X F 1 Z X M v b W 9 0 X 2 N s Z V 9 z Z W N 0 b 3 J p Z W w m c X V v d D s s J n F 1 b 3 Q 7 b W V u d G l v b i 9 z Z W 1 l c 3 R y Z V 9 t Z W 5 0 a W 9 u L 2 1 l b n R p b 2 5 f c z M v b G l z d G V f c G F y Y 2 9 1 c n N f c 2 V t Z X N 0 c m V f M y 8 y L 2 l u Z m 9 y b W F 0 a W 9 u c 1 9 w Z W R h Z 2 9 n a X F 1 Z X M v b W 9 0 X 2 N s Z V 9 t Z X R p Z X I m c X V v d D s s J n F 1 b 3 Q 7 b W V u d G l v b i 9 z Z W 1 l c 3 R y Z V 9 t Z W 5 0 a W 9 u L 2 1 l b n R p b 2 5 f c z M v b G l z d G V f c G F y Y 2 9 1 c n N f c 2 V t Z X N 0 c m V f M y 8 y L 2 l u Z m 9 y b W F 0 a W 9 u c 1 9 w Z W R h Z 2 9 n a X F 1 Z X M v b G l l d X g v M C 9 z a X R l J n F 1 b 3 Q 7 L C Z x d W 9 0 O 2 1 l b n R p b 2 4 v c 2 V t Z X N 0 c m V f b W V u d G l v b i 9 t Z W 5 0 a W 9 u X 3 M z L 2 x p c 3 R l X 3 B h c m N v d X J z X 3 N l b W V z d H J l X z M v M i 9 p b m Z v c m 1 h d G l v b n N f c G V k Y W d v Z 2 l x d W V z L 2 x p Z X V 4 L z A v Y W R y Z X N z Z V 9 j a G F t c D E m c X V v d D s s J n F 1 b 3 Q 7 b W V u d G l v b i 9 z Z W 1 l c 3 R y Z V 9 t Z W 5 0 a W 9 u L 2 1 l b n R p b 2 5 f c z M v b G l z d G V f c G F y Y 2 9 1 c n N f c 2 V t Z X N 0 c m V f M y 8 y L 2 l u Z m 9 y b W F 0 a W 9 u c 1 9 w Z W R h Z 2 9 n a X F 1 Z X M v b G l l d X g v M C 9 h Z H J l c 3 N l X 2 N o Y W 1 w M i Z x d W 9 0 O y w m c X V v d D t t Z W 5 0 a W 9 u L 3 N l b W V z d H J l X 2 1 l b n R p b 2 4 v b W V u d G l v b l 9 z M y 9 s a X N 0 Z V 9 w Y X J j b 3 V y c 1 9 z Z W 1 l c 3 R y Z V 8 z L z I v a W 5 m b 3 J t Y X R p b 2 5 z X 3 B l Z G F n b 2 d p c X V l c y 9 s a W V 1 e C 8 w L 2 F k c m V z c 2 V f Y 2 h h b X A z J n F 1 b 3 Q 7 L C Z x d W 9 0 O 2 1 l b n R p b 2 4 v c 2 V t Z X N 0 c m V f b W V u d G l v b i 9 t Z W 5 0 a W 9 u X 3 M z L 2 x p c 3 R l X 3 B h c m N v d X J z X 3 N l b W V z d H J l X z M v M i 9 p b m Z v c m 1 h d G l v b n N f c G V k Y W d v Z 2 l x d W V z L 2 x p Z X V 4 L z A v Y 2 9 k Z V 9 w b 3 N 0 Y W w m c X V v d D s s J n F 1 b 3 Q 7 b W V u d G l v b i 9 z Z W 1 l c 3 R y Z V 9 t Z W 5 0 a W 9 u L 2 1 l b n R p b 2 5 f c z M v b G l z d G V f c G F y Y 2 9 1 c n N f c 2 V t Z X N 0 c m V f M y 8 y L 2 l u Z m 9 y b W F 0 a W 9 u c 1 9 w Z W R h Z 2 9 n a X F 1 Z X M v b G l l d X g v M C 9 2 a W x s Z S Z x d W 9 0 O y w m c X V v d D t t Z W 5 0 a W 9 u L 3 N l b W V z d H J l X 2 1 l b n R p b 2 4 v b W V u d G l v b l 9 z M y 9 s a X N 0 Z V 9 w Y X J j b 3 V y c 1 9 z Z W 1 l c 3 R y Z V 8 z L z I v a W 5 m b 3 J t Y X R p b 2 5 z X 3 B l Z G F n b 2 d p c X V l c y 9 s a W V 1 e C 8 w L 2 d l b y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b G l j Z W 5 j Z X N f Y 2 9 u c 2 V p b G x l Z X M v M y Z x d W 9 0 O y w m c X V v d D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O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s a W N l b m N l c 1 9 j b 2 5 z Z W l s b G V l c y 8 z J n F 1 b 3 Q 7 L C Z x d W 9 0 O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s a W N l b m N l c 1 9 j b 2 5 z Z W l s b G V l c y 8 z J n F 1 b 3 Q 7 L C Z x d W 9 0 O 2 1 l b n R p b 2 4 v c 2 V t Z X N 0 c m V f b W V u d G l v b i 9 t Z W 5 0 a W 9 u X 3 M x L 2 1 l b n R p b 2 5 f c z F f c 2 V s Z W N 0 a X Z l L 2 l u Z m 9 y b W F 0 a W 9 u c 1 9 j Y W 5 k a W R h d H V y Z X M v Y X R 0 Z W 5 k d X M v O S 9 h d H R l b m R 1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C 9 t b 2 R h b G l 0 Z X N f Y W N j Z X N f c G F y Y 2 9 1 c n M v b W 9 k Y W x p d G V f Z W 5 z Z W l n b m V t Z W 5 0 L z M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x L 2 1 v Z G F s a X R l c 1 9 h Y 2 N l c 1 9 w Y X J j b 3 V y c y 9 t b 2 R h b G l 0 Z V 9 l b n N l a W d u Z W 1 l b n Q v M i Z x d W 9 0 O y w m c X V v d D t t Z W 5 0 a W 9 u L 3 N l b W V z d H J l X 2 1 l b n R p b 2 4 v b W V u d G l v b l 9 z M S 9 t Z W 5 0 a W 9 u X 3 M x X 3 N l b G V j d G l 2 Z S 9 s a X N 0 Z V 9 w Y X J j b 3 V y c 1 9 Z X 2 1 l b n R p b 2 5 f c 2 V s Z W N 0 a X Z l L z E v b W 9 k Y W x p d G V z X 2 F j Y 2 V z X 3 B h c m N v d X J z L 2 1 v Z G F s a X R l X 2 V u c 2 V p Z 2 5 l b W V u d C 8 z J n F 1 b 3 Q 7 L C Z x d W 9 0 O 2 1 l b n R p b 2 4 v c 2 V t Z X N 0 c m V f b W V u d G l v b i 9 t Z W 5 0 a W 9 u X 3 M x L 2 1 l b n R p b 2 5 f c z F f c 2 V s Z W N 0 a X Z l L 2 x p c 3 R l X 3 B h c m N v d X J z X 1 l f b W V u d G l v b l 9 z Z W x l Y 3 R p d m U v M y 9 t b 2 R h b G l 0 Z X N f Y W N j Z X N f c G F y Y 2 9 1 c n M v b W 9 k Y W x p d G V f Z W 5 z Z W l n b m V t Z W 5 0 L z I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z L 2 1 v Z G F s a X R l c 1 9 h Y 2 N l c 1 9 w Y X J j b 3 V y c y 9 t b 2 R h b G l 0 Z V 9 l b n N l a W d u Z W 1 l b n Q v M y Z x d W 9 0 O y w m c X V v d D t t Z W 5 0 a W 9 u L 2 N v b n R y Y W N 0 d W F s a X N h d G l v b i 9 j b 2 F j Y 3 J l Z G l 0 Y X R p b 2 4 v a W 5 z Y y Z x d W 9 0 O y w m c X V v d D t t Z W 5 0 a W 9 u L 2 N v b n R y Y W N 0 d W F s a X N h d G l v b i 9 j b 2 F j Y 3 J l Z G l 0 Y X R p b 2 4 v Z X R h Y m x p c 3 N l b W V u d H N f Y 2 9 h Y 2 N y Z W R p d G V z L z A v Z X R h X 3 V h a S Z x d W 9 0 O y w m c X V v d D t t Z W 5 0 a W 9 u L 2 N v b n R y Y W N 0 d W F s a X N h d G l v b i 9 j b 2 F j Y 3 J l Z G l 0 Y X R p b 2 4 v Z X R h Y m x p c 3 N l b W V u d H N f Y 2 9 h Y 2 N y Z W R p d G V z L z A v Z X R h X 2 5 h b W U m c X V v d D s s J n F 1 b 3 Q 7 b W V u d G l v b i 9 j b 2 5 0 c m F j d H V h b G l z Y X R p b 2 4 v Y 2 9 h Y 2 N y Z W R p d G F 0 a W 9 u L 2 V 0 Y W J s a X N z Z W 1 l b n R z X 2 N v Y W N j c m V k a X R l c y 8 w L 2 l u c 2 M m c X V v d D s s J n F 1 b 3 Q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g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O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s a W N l b m N l c 1 9 j b 2 5 z Z W l s b G V l c y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k Y X R l c 1 9 y Z W N y d X R l b W V u d C 9 k Y X R l X 2 9 1 d m V y d H V y Z V 9 j Y W 1 w Y W d u Z S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j Y W 5 k a W R h d H V y Z X M v Z G F 0 Z X N f c m V j c n V 0 Z W 1 l b n Q v Z G F 0 Z V 9 m Z X J t Z X R 1 c m V f Y 2 F t c G F n b m U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x p Y 2 V u Y 2 V z X 2 N v b n N l a W x s Z W V z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A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j Y W 5 k a W R h d H V y Z X M v Y X R 0 Z W 5 k d X M v M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h d H R l b m R 1 c y 8 y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M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j Y W 5 k a W R h d H V y Z X M v Y X R 0 Z W 5 k d X M v N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h d H R l b m R 1 c y 8 1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Y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j Y W 5 k a W R h d H V y Z X M v b W 9 k Y W x p d G V z X 2 N h b m R p Z G F 0 d X J l L 2 N y a X R l c m V z X 2 V 4 Y W 1 l b i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Z m 9 y X 2 l u b X A m c X V v d D s s J n F 1 b 3 Q 7 b W V u d G l v b i 9 z Z W 1 l c 3 R y Z V 9 t Z W 5 0 a W 9 u L 2 1 l b n R p b 2 5 f c z E v b W V u d G l v b l 9 z M V 9 z Z W x l Y 3 R p d m U v b G l z d G V f c G F y Y 2 9 1 c n N f b W V u d G l v b l 9 z Z W x l Y 3 R p d m U v O C 9 p b n R p d H V s Z V 9 w Y X J j b 3 V y c y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1 v Z G F s a X R l c 1 9 h Y 2 N l c 1 9 w Y X J j b 3 V y c y 9 t b 2 R h b G l 0 Z V 9 l b n N l a W d u Z W 1 l b n Q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1 v Z G F s a X R l c 1 9 h Y 2 N l c 1 9 w Y X J j b 3 V y c y 9 t b 2 R h b G l 0 Z V 9 l b n N l a W d u Z W 1 l b n Q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1 v Z G F s a X R l c 1 9 h Y 2 N l c 1 9 w Y X J j b 3 V y c y 9 0 Y X V 4 X 2 l u c 2 V y d G l v b l 9 w c m 9 m Z X N z a W 9 u b m V s b G U v Y W 5 u Z W V f Z G l w b G 9 t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O C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R h d G V z X 3 J l Y 3 J 1 d G V t Z W 5 0 L 2 R h d G V f b 3 V 2 Z X J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k Y X R l c 1 9 y Z W N y d X R l b W V u d C 9 k Y X R l X 2 Z l c m 1 l d H V y Z V 9 j Y W 1 w Y W d u Z S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j Y W 5 k a W R h d H V y Z X M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j Y W 5 k a W R h d H V y Z X M v b G l j Z W 5 j Z X N f Y 2 9 u c 2 V p b G x l Z X M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j Y W 5 k a W R h d H V y Z X M v Y X R 0 Z W 5 k d X M v M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h d H R l b m R 1 c y 8 x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F 0 d G V u Z H V z L z I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j Y W 5 k a W R h d H V y Z X M v Y X R 0 Z W 5 k d X M v M y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h d H R l b m R 1 c y 8 0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F 0 d G V u Z H V z L z U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j Y W 5 k a W R h d H V y Z X M v Y X R 0 Z W 5 k d X M v N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t b 2 R h b G l 0 Z X N f Y 2 F u Z G l k Y X R 1 c m U v Y 3 J p d G V y Z X N f Z X h h b W V u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x p Z W 5 f Z m l j a G U m c X V v d D s s J n F 1 b 3 Q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V t Y W l s X 3 J l c 3 B v b n N h Y m x l X 3 B l Z G F n b 2 d p c X V l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t b 3 R f Y 2 x l X 2 R p c 2 N p c G x p b m F p c m U m c X V v d D s s J n F 1 b 3 Q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1 v d F 9 j b G V f c 2 V j d G 9 y a W V s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t b 3 R f Y 2 x l X 2 1 l d G l l c i Z x d W 9 0 O y w m c X V v d D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w Z W R h Z 2 9 n a X F 1 Z X M v b G l l d X g v M C 9 z a X R l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2 F k c m V z c 2 V f Y 2 h h b X A x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2 F k c m V z c 2 V f Y 2 h h b X A y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2 F k c m V z c 2 V f Y 2 h h b X A z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2 N v Z G V f c G 9 z d G F s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3 Z p b G x l J n F 1 b 3 Q 7 L C Z x d W 9 0 O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2 d l b y Z x d W 9 0 O y w m c X V v d D t t Z W 5 0 a W 9 u L 3 N l b W V z d H J l X 2 1 l b n R p b 2 4 v b W V u d G l v b l 9 z M S 9 t Z W 5 0 a W 9 u X 3 M x X 3 N l b G V j d G l 2 Z S 9 s a X N 0 Z V 9 w Y X J j b 3 V y c 1 9 t Z W 5 0 a W 9 u X 3 N l b G V j d G l 2 Z S 8 5 L 2 Z v c l 9 p b m 1 w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a W 5 0 a X R 1 b G V f c G F y Y 2 9 1 c n M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t b 2 R h b G l 0 Z X N f Y W N j Z X N f c G F y Y 2 9 1 c n M v Z m 9 y b W F 0 a W 9 u X 2 9 1 d m V y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t b 2 R h b G l 0 Z X N f Y W N j Z X N f c G F y Y 2 9 1 c n M v b W 9 k Y W x p d G V f Z W 5 z Z W l n b m V t Z W 5 0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t b 2 R h b G l 0 Z X N f Y W N j Z X N f c G F y Y 2 9 1 c n M v b W 9 k Y W x p d G V f Z W 5 z Z W l n b m V t Z W 5 0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t b 2 R h b G l 0 Z X N f Y W N j Z X N f c G F y Y 2 9 1 c n M v d G F 1 e F 9 p b n N l c n R p b 2 5 f c H J v Z m V z c 2 l v b m 5 l b G x l L 2 F u b m V l X 2 R p c G x v b W F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b W 9 k Y W x p d G V z X 2 F j Y 2 V z X 3 B h c m N v d X J z L 3 R h d X h f a W 5 z Z X J 0 a W 9 u X 3 B y b 2 Z l c 3 N p b 2 5 u Z W x s Z S 9 k Y X R l X 2 9 i c 2 V y d m F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2 N h b m R p Z G F 0 d X J l c y 9 k Y X R l c 1 9 y Z W N y d X R l b W V u d C 9 k Y X R l X 2 9 1 d m V y d H V y Z V 9 j Y W 1 w Y W d u Z S Z x d W 9 0 O y w m c X V v d D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Z G F 0 Z X N f c m V j c n V 0 Z W 1 l b n Q v Z G F 0 Z V 9 m Z X J t Z X R 1 c m V f Y 2 F t c G F n b m U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x p Y 2 V u Y 2 V z X 2 N v b n N l a W x s Z W V z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x p Y 2 V u Y 2 V z X 2 N v b n N l a W x s Z W V z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F 0 d G V u Z H V z L z A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Y X R 0 Z W 5 k d X M v M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2 N h b m R p Z G F 0 d X J l c y 9 h d H R l b m R 1 c y 8 y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F 0 d G V u Z H V z L z M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Y X R 0 Z W 5 k d X M v N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2 N h b m R p Z G F 0 d X J l c y 9 t b 2 R h b G l 0 Z X N f Y 2 F u Z G l k Y X R 1 c m U v Y 3 J p d G V y Z X N f Z X h h b W V u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x p Z W 5 f Z m l j a G U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V t Y W l s X 3 J l c 3 B v b n N h Y m x l X 3 B l Z G F n b 2 d p c X V l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t b 3 R f Y 2 x l X 2 R p c 2 N p c G x p b m F p c m U m c X V v d D s s J n F 1 b 3 Q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1 v d F 9 j b G V f c 2 V j d G 9 y a W V s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t b 3 R f Y 2 x l X 2 1 l d G l l c i Z x d W 9 0 O y w m c X V v d D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w Z W R h Z 2 9 n a X F 1 Z X M v b G l l d X g v M C 9 z a X R l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2 F k c m V z c 2 V f Y 2 h h b X A x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2 F k c m V z c 2 V f Y 2 h h b X A y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2 F k c m V z c 2 V f Y 2 h h b X A z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2 N v Z G V f c G 9 z d G F s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3 Z p b G x l J n F 1 b 3 Q 7 L C Z x d W 9 0 O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2 d l b y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m b 3 J f a W 5 t c C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p b n R p d H V s Z V 9 w Y X J j b 3 V y c y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t b 2 R h b G l 0 Z X N f Y W N j Z X N f c G F y Y 2 9 1 c n M v Z m 9 y b W F 0 a W 9 u X 2 9 1 d m V y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T A v b W 9 k Y W x p d G V z X 2 F j Y 2 V z X 3 B h c m N v d X J z L 2 1 v Z G F s a X R l X 2 V u c 2 V p Z 2 5 l b W V u d C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E w L 2 1 v Z G F s a X R l c 1 9 h Y 2 N l c 1 9 w Y X J j b 3 V y c y 9 t b 2 R h b G l 0 Z V 9 l b n N l a W d u Z W 1 l b n Q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t b 2 R h b G l 0 Z X N f Y W N j Z X N f c G F y Y 2 9 1 c n M v d G F 1 e F 9 p b n N l c n R p b 2 5 f c H J v Z m V z c 2 l v b m 5 l b G x l L 2 F u b m V l X 2 R p c G x v b W F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E w L 2 1 v Z G F s a X R l c 1 9 h Y 2 N l c 1 9 w Y X J j b 3 V y c y 9 0 Y X V 4 X 2 l u c 2 V y d G l v b l 9 w c m 9 m Z X N z a W 9 u b m V s b G U v Z G F 0 Z V 9 v Y n N l c n Z h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R h d G V z X 3 J l Y 3 J 1 d G V t Z W 5 0 L 2 R h d G V f b 3 V 2 Z X J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j Y W 5 k a W R h d H V y Z X M v Z G F 0 Z X N f c m V j c n V 0 Z W 1 l b n Q v Z G F 0 Z V 9 m Z X J t Z X R 1 c m V f Y 2 F t c G F n b m U m c X V v d D s s J n F 1 b 3 Q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2 N h b m R p Z G F 0 d X J l c y 9 s a W N l b m N l c 1 9 j b 2 5 z Z W l s b G V l c y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j Y W 5 k a W R h d H V y Z X M v b G l j Z W 5 j Z X N f Y 2 9 u c 2 V p b G x l Z X M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A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E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I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M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Q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U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1 v Z G F s a X R l c 1 9 j Y W 5 k a W R h d H V y Z S 9 j c m l 0 Z X J l c 1 9 l e G F t Z W 4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x p Z W 5 f Z m l j a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l b W F p b F 9 y Z X N w b 2 5 z Y W J s Z V 9 w Z W R h Z 2 9 n a X F 1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1 v d F 9 j b G V f c 2 V j d G 9 y a W V s J n F 1 b 3 Q 7 L C Z x d W 9 0 O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W 9 0 X 2 N s Z V 9 t Z X R p Z X I m c X V v d D s s J n F 1 b 3 Q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s a W V 1 e C 8 w L 2 F k c m V z c 2 V f Y 2 h h b X A x J n F 1 b 3 Q 7 L C Z x d W 9 0 O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G l l d X g v M C 9 h Z H J l c 3 N l X 2 N o Y W 1 w M i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s a W V 1 e C 8 w L 2 N v Z G V f c G 9 z d G F s J n F 1 b 3 Q 7 L C Z x d W 9 0 O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G l l d X g v M C 9 2 a W x s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Z v c l 9 p b m 1 w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l u d G l 0 d W x l X 3 B h c m N v d X J z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1 v Z G F s a X R l c 1 9 h Y 2 N l c 1 9 w Y X J j b 3 V y c y 9 m b 3 J t Y X R p b 2 5 f b 3 V 2 Z X J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S 9 t b 2 R h b G l 0 Z X N f Y W N j Z X N f c G F y Y 2 9 1 c n M v b W 9 k Y W x p d G V f Z W 5 z Z W l n b m V t Z W 5 0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M T E v b W 9 k Y W x p d G V z X 2 F j Y 2 V z X 3 B h c m N v d X J z L 2 1 v Z G F s a X R l X 2 V u c 2 V p Z 2 5 l b W V u d C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1 v Z G F s a X R l c 1 9 h Y 2 N l c 1 9 w Y X J j b 3 V y c y 9 0 Y X V 4 X 2 l u c 2 V y d G l v b l 9 w c m 9 m Z X N z a W 9 u b m V s b G U v Y W 5 u Z W V f Z G l w b G 9 t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M T E v b W 9 k Y W x p d G V z X 2 F j Y 2 V z X 3 B h c m N v d X J z L 3 R h d X h f a W 5 z Z X J 0 a W 9 u X 3 B y b 2 Z l c 3 N p b 2 5 u Z W x s Z S 9 k Y X R l X 2 9 i c 2 V y d m F 0 a W 9 u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Z G F 0 Z X N f c m V j c n V 0 Z W 1 l b n Q v Z G F 0 Z V 9 v d X Z l c n R 1 c m V f Y 2 F t c G F n b m U m c X V v d D s s J n F 1 b 3 Q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k Y X R l c 1 9 y Z W N y d X R l b W V u d C 9 k Y X R l X 2 Z l c m 1 l d H V y Z V 9 j Y W 1 w Y W d u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x p Y 2 V u Y 2 V z X 2 N v b n N l a W x s Z W V z L z A m c X V v d D s s J n F 1 b 3 Q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s a W N l b m N l c 1 9 j b 2 5 z Z W l s b G V l c y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b G l j Z W 5 j Z X N f Y 2 9 u c 2 V p b G x l Z X M v M i Z x d W 9 0 O y w m c X V v d D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x p Y 2 V u Y 2 V z X 2 N v b n N l a W x s Z W V z L z M m c X V v d D s s J n F 1 b 3 Q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s a W N l b m N l c 1 9 j b 2 5 z Z W l s b G V l c y 8 0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Y X R 0 Z W 5 k d X M v M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Y X R 0 Z W 5 k d X M v M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Y X R 0 Z W 5 k d X M v M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Y X R 0 Z W 5 k d X M v M y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Y X R 0 Z W 5 k d X M v N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b W 9 k Y W x p d G V z X 2 N h b m R p Z G F 0 d X J l L 2 N y a X R l c m V z X 2 V 4 Y W 1 l b i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V t Y W l s X 3 J l c 3 B v b n N h Y m x l X 3 B l Z G F n b 2 d p c X V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W 9 0 X 2 N s Z V 9 k a X N j a X B s a W 5 h a X J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t b 3 R f Y 2 x l X 2 1 l d G l l c i Z x d W 9 0 O y w m c X V v d D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x p Z X V 4 L z A v c 2 l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s a W V 1 e C 8 w L 2 F k c m V z c 2 V f Y 2 h h b X A y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G l l d X g v M C 9 h Z H J l c 3 N l X 2 N o Y W 1 w M y Z x d W 9 0 O y w m c X V v d D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s a W V 1 e C 8 w L 3 Z p b G x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G l l d X g v M C 9 n Z W 8 m c X V v d D s s J n F 1 b 3 Q 7 b W V u d G l v b i 9 z Z W 1 l c 3 R y Z V 9 t Z W 5 0 a W 9 u L 2 1 l b n R p b 2 5 f c z E v b W V u d G l v b l 9 z M V 9 z Z W x l Y 3 R p d m U v b G l z d G V f c G F y Y 2 9 1 c n N f b W V u d G l v b l 9 z Z W x l Y 3 R p d m U v M T I v Z m 9 y X 2 l u b X A m c X V v d D s s J n F 1 b 3 Q 7 b W V u d G l v b i 9 z Z W 1 l c 3 R y Z V 9 t Z W 5 0 a W 9 u L 2 1 l b n R p b 2 5 f c z E v b W V u d G l v b l 9 z M V 9 z Z W x l Y 3 R p d m U v b G l z d G V f c G F y Y 2 9 1 c n N f b W V u d G l v b l 9 z Z W x l Y 3 R p d m U v M T I v a W 5 0 a X R 1 b G V f c G F y Y 2 9 1 c n M m c X V v d D s s J n F 1 b 3 Q 7 b W V u d G l v b i 9 z Z W 1 l c 3 R y Z V 9 t Z W 5 0 a W 9 u L 2 1 l b n R p b 2 5 f c z E v b W V u d G l v b l 9 z M V 9 z Z W x l Y 3 R p d m U v b G l z d G V f c G F y Y 2 9 1 c n N f b W V u d G l v b l 9 z Z W x l Y 3 R p d m U v M T I v b W 9 k Y W x p d G V z X 2 F j Y 2 V z X 3 B h c m N v d X J z L 2 Z v c m 1 h d G l v b l 9 v d X Z l c n R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1 v Z G F s a X R l c 1 9 h Y 2 N l c 1 9 w Y X J j b 3 V y c y 9 t b 2 R h b G l 0 Z V 9 l b n N l a W d u Z W 1 l b n Q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x M i 9 t b 2 R h b G l 0 Z X N f Y W N j Z X N f c G F y Y 2 9 1 c n M v b W 9 k Y W x p d G V f Z W 5 z Z W l n b m V t Z W 5 0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M T I v b W 9 k Y W x p d G V z X 2 F j Y 2 V z X 3 B h c m N v d X J z L 3 R h d X h f a W 5 z Z X J 0 a W 9 u X 3 B y b 2 Z l c 3 N p b 2 5 u Z W x s Z S 9 h b m 5 l Z V 9 k a X B s b 2 1 h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x M i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k Y X R l c 1 9 y Z W N y d X R l b W V u d C 9 k Y X R l X 2 9 1 d m V y d H V y Z V 9 j Y W 1 w Y W d u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R h d G V z X 3 J l Y 3 J 1 d G V t Z W 5 0 L 2 R h d G V f Z m V y b W V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x p Y 2 V u Y 2 V z X 2 N v b n N l a W x s Z W V z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s a W N l b m N l c 1 9 j b 2 5 z Z W l s b G V l c y 8 y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M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M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M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M y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N C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N S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b W 9 k Y W x p d G V z X 2 N h b m R p Z G F 0 d X J l L 2 N y a X R l c m V z X 2 V 4 Y W 1 l b i 8 w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b W 9 k Y W x p d G V z X 2 N h b m R p Z G F 0 d X J l L 2 N y a X R l c m V z X 2 V 4 Y W 1 l b i 8 x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G l l b l 9 m a W N o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V t Y W l s X 3 J l c 3 B v b n N h Y m x l X 3 B l Z G F n b 2 d p c X V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W 9 0 X 2 N s Z V 9 k a X N j a X B s a W 5 h a X J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W 9 0 X 2 N s Z V 9 z Z W N 0 b 3 J p Z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3 B l Z G F n b 2 d p c X V l c y 9 t b 3 R f Y 2 x l X 2 1 l d G l l c i Z x d W 9 0 O y w m c X V v d D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x p Z X V 4 L z A v c 2 l 0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x p Z X V 4 L z A v Y W R y Z X N z Z V 9 j a G F t c D E m c X V v d D s s J n F 1 b 3 Q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3 B l Z G F n b 2 d p c X V l c y 9 s a W V 1 e C 8 w L 2 F k c m V z c 2 V f Y 2 h h b X A y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G l l d X g v M C 9 h Z H J l c 3 N l X 2 N o Y W 1 w M y Z x d W 9 0 O y w m c X V v d D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x p Z X V 4 L z A v Y 2 9 k Z V 9 w b 3 N 0 Y W w m c X V v d D s s J n F 1 b 3 Q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3 B l Z G F n b 2 d p c X V l c y 9 s a W V 1 e C 8 w L 3 Z p b G x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G l l d X g v M C 9 n Z W 8 m c X V v d D s s J n F 1 b 3 Q 7 b W V u d G l v b i 9 z Z W 1 l c 3 R y Z V 9 t Z W 5 0 a W 9 u L 2 1 l b n R p b 2 5 f c z E v b W V u d G l v b l 9 z M V 9 z Z W x l Y 3 R p d m U v b G l z d G V f c G F y Y 2 9 1 c n N f b W V u d G l v b l 9 z Z W x l Y 3 R p d m U v M T M v Z m 9 y X 2 l u b X A m c X V v d D s s J n F 1 b 3 Q 7 b W V u d G l v b i 9 z Z W 1 l c 3 R y Z V 9 t Z W 5 0 a W 9 u L 2 1 l b n R p b 2 5 f c z E v b W V u d G l v b l 9 z M V 9 z Z W x l Y 3 R p d m U v b G l z d G V f c G F y Y 2 9 1 c n N f b W V u d G l v b l 9 z Z W x l Y 3 R p d m U v M T M v a W 5 0 a X R 1 b G V f c G F y Y 2 9 1 c n M m c X V v d D s s J n F 1 b 3 Q 7 b W V u d G l v b i 9 z Z W 1 l c 3 R y Z V 9 t Z W 5 0 a W 9 u L 2 1 l b n R p b 2 5 f c z E v b W V u d G l v b l 9 z M V 9 z Z W x l Y 3 R p d m U v b G l z d G V f c G F y Y 2 9 1 c n N f b W V u d G l v b l 9 z Z W x l Y 3 R p d m U v M T M v b W 9 k Y W x p d G V z X 2 F j Y 2 V z X 3 B h c m N v d X J z L 2 Z v c m 1 h d G l v b l 9 v d X Z l c n R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z L 2 1 v Z G F s a X R l c 1 9 h Y 2 N l c 1 9 w Y X J j b 3 V y c y 9 t b 2 R h b G l 0 Z V 9 l b n N l a W d u Z W 1 l b n Q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t b 2 R h b G l 0 Z X N f Y W N j Z X N f c G F y Y 2 9 1 c n M v b W 9 k Y W x p d G V f Z W 5 z Z W l n b m V t Z W 5 0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M T M v b W 9 k Y W x p d G V z X 2 F j Y 2 V z X 3 B h c m N v d X J z L 3 R h d X h f a W 5 z Z X J 0 a W 9 u X 3 B y b 2 Z l c 3 N p b 2 5 u Z W x s Z S 9 h b m 5 l Z V 9 k a X B s b 2 1 h d G l v b i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t b 2 R h b G l 0 Z X N f Y W N j Z X N f c G F y Y 2 9 1 c n M v d G F 1 e F 9 p b n N l c n R p b 2 5 f c H J v Z m V z c 2 l v b m 5 l b G x l L 2 R h d G V f b 2 J z Z X J 2 Y X R p b 2 4 m c X V v d D s s J n F 1 b 3 Q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2 N h b m R p Z G F 0 d X J l c y 9 k Y X R l c 1 9 y Z W N y d X R l b W V u d C 9 k Y X R l X 2 9 1 d m V y d H V y Z V 9 j Y W 1 w Y W d u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R h d G V z X 3 J l Y 3 J 1 d G V t Z W 5 0 L 2 R h d G V f Z m V y b W V 0 d X J l X 2 N h b X B h Z 2 5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j Y W 5 k a W R h d H V y Z X M v b G l j Z W 5 j Z X N f Y 2 9 u c 2 V p b G x l Z X M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A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E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I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M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Q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U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1 v Z G F s a X R l c 1 9 j Y W 5 k a W R h d H V y Z S 9 j c m l 0 Z X J l c 1 9 l e G F t Z W 4 v M C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x p Z W 5 f Z m l j a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l b W F p b F 9 y Z X N w b 2 5 z Y W J s Z V 9 w Z W R h Z 2 9 n a X F 1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1 v d F 9 j b G V f Z G l z Y 2 l w b G l u Y W l y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1 v d F 9 j b G V f c 2 V j d G 9 y a W V s J n F 1 b 3 Q 7 L C Z x d W 9 0 O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W 9 0 X 2 N s Z V 9 t Z X R p Z X I m c X V v d D s s J n F 1 b 3 Q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s a W V 1 e C 8 w L 3 N p d G U m c X V v d D s s J n F 1 b 3 Q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s a W V 1 e C 8 w L 2 F k c m V z c 2 V f Y 2 h h b X A x J n F 1 b 3 Q 7 L C Z x d W 9 0 O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G l l d X g v M C 9 h Z H J l c 3 N l X 2 N o Y W 1 w M i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x p Z X V 4 L z A v Y W R y Z X N z Z V 9 j a G F t c D M m c X V v d D s s J n F 1 b 3 Q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s a W V 1 e C 8 w L 2 N v Z G V f c G 9 z d G F s J n F 1 b 3 Q 7 L C Z x d W 9 0 O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G l l d X g v M C 9 2 a W x s Z S Z x d W 9 0 O y w m c X V v d D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x p Z X V 4 L z A v Z 2 V v J n F 1 b 3 Q 7 L C Z x d W 9 0 O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s a W N l b m N l c 1 9 j b 2 5 z Z W l s b G V l c y 8 0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s a W N l b m N l c 1 9 j b 2 5 z Z W l s b G V l c y 8 0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h d H R l b m R 1 c y 8 5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U v Y X R 0 Z W 5 k d S Z x d W 9 0 O y w m c X V v d D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N i 9 h d H R l b m R 1 J n F 1 b 3 Q 7 L C Z x d W 9 0 O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h d H R l b m R 1 c y 8 3 L 2 F 0 d G V u Z H U m c X V v d D s s J n F 1 b 3 Q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1 v Z G F s a X R l c 1 9 j Y W 5 k a W R h d H V y Z S 9 j c m l 0 Z X J l c 1 9 l e G F t Z W 4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j Y W 5 k a W R h d H V y Z X M v b W 9 k Y W x p d G V z X 2 N h b m R p Z G F 0 d X J l L 2 N y a X R l c m V z X 2 V 4 Y W 1 l b i 8 x J n F 1 b 3 Q 7 L C Z x d W 9 0 O 2 1 l b n R p b 2 4 v c m V m Z X J l b n R p Z W w v Z G 9 t X 2 x p Y m V s b G U v M S Z x d W 9 0 O y w m c X V v d D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i 9 z a X R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2 F k c m V z c 2 V f Y 2 h h b X A x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2 F k c m V z c 2 V f Y 2 h h b X A y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2 F k c m V z c 2 V f Y 2 h h b X A z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2 N v Z G V f c G 9 z d G F s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3 Z p b G x l J n F 1 b 3 Q 7 L C Z x d W 9 0 O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2 d l b y Z x d W 9 0 O y w m c X V v d D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X R 0 Z W 5 k d X M v O C 9 h d H R l b m R 1 J n F 1 b 3 Q 7 L C Z x d W 9 0 O 2 1 l b n R p b 2 4 v c 2 V t Z X N 0 c m V f b W V u d G l v b i 9 t Z W 5 0 a W 9 u X 3 M x L 2 1 l b n R p b 2 5 f c z F f c 2 V s Z W N 0 a X Z l L 2 l u Z m 9 y b W F 0 a W 9 u c 1 9 j Y W 5 k a W R h d H V y Z X M v b G l j Z W 5 j Z X N f Y 2 9 u c 2 V p b G x l Z X M v N C Z x d W 9 0 O y w m c X V v d D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U m c X V v d D s s J n F 1 b 3 Q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2 J n F 1 b 3 Q 7 L C Z x d W 9 0 O 2 1 l b n R p b 2 4 v c 2 V t Z X N 0 c m V f b W V u d G l v b i 9 t Z W 5 0 a W 9 u X 3 M x L 2 1 l b n R p b 2 5 f c z F f c 2 V s Z W N 0 a X Z l L 2 l u Z m 9 y b W F 0 a W 9 u c 1 9 j Y W 5 k a W R h d H V y Z X M v b G l j Z W 5 j Z X N f Y 2 9 u c 2 V p b G x l Z X M v N y Z x d W 9 0 O y w m c X V v d D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g m c X V v d D s s J n F 1 b 3 Q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5 J n F 1 b 3 Q 7 L C Z x d W 9 0 O 2 1 l b n R p b 2 4 v c 2 V t Z X N 0 c m V f b W V u d G l v b i 9 t Z W 5 0 a W 9 u X 3 M x L 2 1 l b n R p b 2 5 f c z F f c 2 V s Z W N 0 a X Z l L 2 l u Z m 9 y b W F 0 a W 9 u c 1 9 j Y W 5 k a W R h d H V y Z X M v b G l j Z W 5 j Z X N f Y 2 9 u c 2 V p b G x l Z X M v M T A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w L 2 x p Y 2 V u Y 2 V z X 2 N v b n N l a W x s Z W V z L z E m c X V v d D s s J n F 1 b 3 Q 7 b W V u d G l v b i 9 z Z W 1 l c 3 R y Z V 9 t Z W 5 0 a W 9 u L 2 1 l b n R p b 2 5 f c z E v b W V u d G l v b l 9 z M V 9 z Z W x l Y 3 R p d m U v b G l z d G V f c G F y Y 2 9 1 c n N f W V 9 t Z W 5 0 a W 9 u X 3 N l b G V j d G l 2 Z S 8 x L 2 x p Y 2 V u Y 2 V z X 2 N v b n N l a W x s Z W V z L z E m c X V v d D s s J n F 1 b 3 Q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y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Z m c m V f R E 5 N X z I w M j M t M j A y N F 9 V Q 0 F f M D A 2 M j I w N V B f R U 5 f Q 0 9 V U l N f R E V f V F J B S V R F T U V O V C 9 U e X B l I G 1 v Z G l m a c O p L n t t Z W 5 0 a W 9 u L 3 J l Z m V y Z W 5 0 a W V s L 2 F u b m V l L X V u a X Z l c n N p d G F p c m U s M H 0 m c X V v d D s s J n F 1 b 3 Q 7 U 2 V j d G l v b j E v T 2 Z m c m V f R E 5 N X z I w M j M t M j A y N F 9 V Q 0 F f M D A 2 M j I w N V B f R U 5 f Q 0 9 V U l N f R E V f V F J B S V R F T U V O V C 9 U e X B l I G 1 v Z G l m a c O p L n t t Z W 5 0 a W 9 u L 3 J l Z m V y Z W 5 0 a W V s L 2 Z v c l 9 p b m 0 s M X 0 m c X V v d D s s J n F 1 b 3 Q 7 U 2 V j d G l v b j E v T 2 Z m c m V f R E 5 N X z I w M j M t M j A y N F 9 V Q 0 F f M D A 2 M j I w N V B f R U 5 f Q 0 9 V U l N f R E V f V F J B S V R F T U V O V C 9 U e X B l I G 1 v Z G l m a c O p L n t t Z W 5 0 a W 9 u L 3 J l Z m V y Z W 5 0 a W V s L 2 5 h d H V y Z V 9 m b 3 J t L D J 9 J n F 1 b 3 Q 7 L C Z x d W 9 0 O 1 N l Y 3 R p b 2 4 x L 0 9 m Z n J l X 0 R O T V 8 y M D I z L T I w M j R f V U N B X z A w N j I y M D V Q X 0 V O X 0 N P V V J T X 0 R F X 1 R S Q U l U R U 1 F T l Q v V H l w Z S B t b 2 R p Z m n D q S 5 7 b W V u d G l v b i 9 y Z W Z l c m V u d G l l b C 9 m b 3 J f a W 5 0 a X R 1 b G U s M 3 0 m c X V v d D s s J n F 1 b 3 Q 7 U 2 V j d G l v b j E v T 2 Z m c m V f R E 5 N X z I w M j M t M j A y N F 9 V Q 0 F f M D A 2 M j I w N V B f R U 5 f Q 0 9 V U l N f R E V f V F J B S V R F T U V O V C 9 U e X B l I G 1 v Z G l m a c O p L n t t Z W 5 0 a W 9 u L 3 J l Z m V y Z W 5 0 a W V s L 2 R v b V 9 s a W J l b G x l L z A s N H 0 m c X V v d D s s J n F 1 b 3 Q 7 U 2 V j d G l v b j E v T 2 Z m c m V f R E 5 N X z I w M j M t M j A y N F 9 V Q 0 F f M D A 2 M j I w N V B f R U 5 f Q 0 9 V U l N f R E V f V F J B S V R F T U V O V C 9 U e X B l I G 1 v Z G l m a c O p L n t t Z W 5 0 a W 9 u L 3 J l Z m V y Z W 5 0 a W V s L 3 J u Y 3 A s N X 0 m c X V v d D s s J n F 1 b 3 Q 7 U 2 V j d G l v b j E v T 2 Z m c m V f R E 5 N X z I w M j M t M j A y N F 9 V Q 0 F f M D A 2 M j I w N V B f R U 5 f Q 0 9 V U l N f R E V f V F J B S V R F T U V O V C 9 U e X B l I G 1 v Z G l m a c O p L n t t Z W 5 0 a W 9 u L 2 N v b n R y Y W N 0 d W F s a X N h d G l v b i 9 p Z F 9 n a G F i a S w 2 f S Z x d W 9 0 O y w m c X V v d D t T Z W N 0 a W 9 u M S 9 P Z m Z y Z V 9 E T k 1 f M j A y M y 0 y M D I 0 X 1 V D Q V 8 w M D Y y M j A 1 U F 9 F T l 9 D T 1 V S U 1 9 E R V 9 U U k F J V E V N R U 5 U L 1 R 5 c G U g b W 9 k a W Z p w 6 k u e 2 1 l b n R p b 2 4 v Y 2 9 u d H J h Y 3 R 1 Y W x p c 2 F 0 a W 9 u L 2 Z v c l 9 h b m 5 l Z V 9 o Y W J p b G l 0 Y X R p b 2 4 s N 3 0 m c X V v d D s s J n F 1 b 3 Q 7 U 2 V j d G l v b j E v T 2 Z m c m V f R E 5 N X z I w M j M t M j A y N F 9 V Q 0 F f M D A 2 M j I w N V B f R U 5 f Q 0 9 V U l N f R E V f V F J B S V R F T U V O V C 9 U e X B l I G 1 v Z G l m a c O p L n t t Z W 5 0 a W 9 u L 2 N v b n R y Y W N 0 d W F s a X N h d G l v b i 9 m b 3 J f Z H V y Z W V f a G F i a W x p d G F 0 a W 9 u L D h 9 J n F 1 b 3 Q 7 L C Z x d W 9 0 O 1 N l Y 3 R p b 2 4 x L 0 9 m Z n J l X 0 R O T V 8 y M D I z L T I w M j R f V U N B X z A w N j I y M D V Q X 0 V O X 0 N P V V J T X 0 R F X 1 R S Q U l U R U 1 F T l Q v V H l w Z S B t b 2 R p Z m n D q S 5 7 b W V u d G l v b i 9 j b 2 5 0 c m F j d H V h b G l z Y X R p b 2 4 v Z m 9 y X 2 F u b m V l X 2 Z p b l 9 o Y W J p b G l 0 Y X R p b 2 4 s O X 0 m c X V v d D s s J n F 1 b 3 Q 7 U 2 V j d G l v b j E v T 2 Z m c m V f R E 5 N X z I w M j M t M j A y N F 9 V Q 0 F f M D A 2 M j I w N V B f R U 5 f Q 0 9 V U l N f R E V f V F J B S V R F T U V O V C 9 U e X B l I G 1 v Z G l m a c O p L n t t Z W 5 0 a W 9 u L 2 N v b n R y Y W N 0 d W F s a X N h d G l v b i 9 j b 2 F j Y 3 J l Z G l 0 Y X R p b 2 4 v Q 2 8 t Y W N j c s O D w q l k a X R h d G l v b i w x M H 0 m c X V v d D s s J n F 1 b 3 Q 7 U 2 V j d G l v b j E v T 2 Z m c m V f R E 5 N X z I w M j M t M j A y N F 9 V Q 0 F f M D A 2 M j I w N V B f R U 5 f Q 0 9 V U l N f R E V f V F J B S V R F T U V O V C 9 U e X B l I G 1 v Z G l m a c O p L n t t Z W 5 0 a W 9 u L 2 Z y Y W l z X 3 N j b 2 x h c m l 0 Z V 9 h b m 5 1 Z W w v Z n J h a X M s M T F 9 J n F 1 b 3 Q 7 L C Z x d W 9 0 O 1 N l Y 3 R p b 2 4 x L 0 9 m Z n J l X 0 R O T V 8 y M D I z L T I w M j R f V U N B X z A w N j I y M D V Q X 0 V O X 0 N P V V J T X 0 R F X 1 R S Q U l U R U 1 F T l Q v V H l w Z S B t b 2 R p Z m n D q S 5 7 b W V u d G l v b i 9 m c m F p c 1 9 z Y 2 9 s Y X J p d G V f Y W 5 u d W V s L 2 Z y Y W l z X 2 J v d X J z a W V y L D E y f S Z x d W 9 0 O y w m c X V v d D t T Z W N 0 a W 9 u M S 9 P Z m Z y Z V 9 E T k 1 f M j A y M y 0 y M D I 0 X 1 V D Q V 8 w M D Y y M j A 1 U F 9 F T l 9 D T 1 V S U 1 9 E R V 9 U U k F J V E V N R U 5 U L 1 R 5 c G U g b W 9 k a W Z p w 6 k u e 2 1 l b n R p b 2 4 v Z m 9 y b W F 0 a W 9 u X 2 9 1 d m V y d G U s M T N 9 J n F 1 b 3 Q 7 L C Z x d W 9 0 O 1 N l Y 3 R p b 2 4 x L 0 9 m Z n J l X 0 R O T V 8 y M D I z L T I w M j R f V U N B X z A w N j I y M D V Q X 0 V O X 0 N P V V J T X 0 R F X 1 R S Q U l U R U 1 F T l Q v V H l w Z S B t b 2 R p Z m n D q S 5 7 b W V u d G l v b i 9 t b 2 R h b G l 0 Z V 9 l b n N l a W d u Z W 1 l b n Q v M C w x N H 0 m c X V v d D s s J n F 1 b 3 Q 7 U 2 V j d G l v b j E v T 2 Z m c m V f R E 5 N X z I w M j M t M j A y N F 9 V Q 0 F f M D A 2 M j I w N V B f R U 5 f Q 0 9 V U l N f R E V f V F J B S V R F T U V O V C 9 U e X B l I G 1 v Z G l m a c O p L n t t Z W 5 0 a W 9 u L 2 1 v Z G F s a X R l X 2 V u c 2 V p Z 2 5 l b W V u d C 8 x L D E 1 f S Z x d W 9 0 O y w m c X V v d D t T Z W N 0 a W 9 u M S 9 P Z m Z y Z V 9 E T k 1 f M j A y M y 0 y M D I 0 X 1 V D Q V 8 w M D Y y M j A 1 U F 9 F T l 9 D T 1 V S U 1 9 E R V 9 U U k F J V E V N R U 5 U L 1 R 5 c G U g b W 9 k a W Z p w 6 k u e 2 1 l b n R p b 2 4 v b W 9 k Y W x p d G V f Z W 5 z Z W l n b m V t Z W 5 0 L z I s M T Z 9 J n F 1 b 3 Q 7 L C Z x d W 9 0 O 1 N l Y 3 R p b 2 4 x L 0 9 m Z n J l X 0 R O T V 8 y M D I z L T I w M j R f V U N B X z A w N j I y M D V Q X 0 V O X 0 N P V V J T X 0 R F X 1 R S Q U l U R U 1 F T l Q v V H l w Z S B t b 2 R p Z m n D q S 5 7 b W V u d G l v b i 9 t b 2 R h b G l 0 Z V 9 l b n N l a W d u Z W 1 l b n Q v M y w x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j Y W w s M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Y 2 F s X 2 1 l b n R p b 2 4 s M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m b 3 J f a W 5 t c C w y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l u d G l 0 d W x l X 3 B h c m N v d X J z L D I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b W 9 k Y W x p d G V z X 2 F j Y 2 V z X 3 B h c m N v d X J z L 2 Z v c m 1 h d G l v b l 9 v d X Z l c n R l L D I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b W 9 k Y W x p d G V z X 2 F j Y 2 V z X 3 B h c m N v d X J z L 2 1 v Z G F s a X R l X 2 V u c 2 V p Z 2 5 l b W V u d C 8 w L D I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b W 9 k Y W x p d G V z X 2 F j Y 2 V z X 3 B h c m N v d X J z L 2 1 v Z G F s a X R l X 2 V u c 2 V p Z 2 5 l b W V u d C 8 x L D I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b W 9 k Y W x p d G V z X 2 F j Y 2 V z X 3 B h c m N v d X J z L 3 R h d X h f a W 5 z Z X J 0 a W 9 u X 3 B y b 2 Z l c 3 N p b 2 5 u Z W x s Z S 9 h b m 5 l Z V 9 k a X B s b 2 1 h d G l v b i w y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1 v Z G F s a X R l c 1 9 h Y 2 N l c 1 9 w Y X J j b 3 V y c y 9 0 Y X V 4 X 2 l u c 2 V y d G l v b l 9 w c m 9 m Z X N z a W 9 u b m V s b G U v Z G F 0 Z V 9 v Y n N l c n Z h d G l v b i w y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R h d G V z X 2 l u c 2 N y a X B 0 a W 9 u L 2 R h d G V f b 3 V 2 Z X J 0 d X J l X 2 l u c 2 N y a X B 0 a W 9 u L D I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Z G F 0 Z X N f a W 5 z Y 3 J p c H R p b 2 4 v Z G F 0 Z V 9 m Z X J t Z X R 1 c m V f a W 5 z Y 3 J p c H R p b 2 4 s M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s a W N l b m N l c 1 9 j b 2 5 z Z W l s b G V l c y 8 w L D I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u X 2 Z p Y 2 h l L D M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l b W F p b F 9 y Z X N w b 2 5 z Y W J s Z V 9 w Z W R h Z 2 9 n a X F 1 Z S w z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W 9 0 X 2 N s Z V 9 k a X N j a X B s a W 5 h a X J l L D M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t b 3 R f Y 2 x l X 3 N l Y 3 R v c m l l b C w z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W 9 0 X 2 N s Z V 9 t Z X R p Z X I s M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A v c 2 l 0 Z S w z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C 9 h Z H J l c 3 N l X 2 N o Y W 1 w M S w z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C 9 h Z H J l c 3 N l X 2 N o Y W 1 w M i w z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C 9 h Z H J l c 3 N l X 2 N o Y W 1 w M y w z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C 9 j b 2 R l X 3 B v c 3 R h b C w z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C 9 2 a W x s Z S w 0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C 9 n Z W 8 s N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Q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k Y X R l c 1 9 y Z W N y d X R l b W V u d C 9 k Y X R l X 2 Z l c m 1 l d H V y Z V 9 j Y W 1 w Y W d u Z S w 0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b G l j Z W 5 j Z X N f Y 2 9 u c 2 V p b G x l Z X M v M C w 0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M C 9 h d H R l b m R 1 L D Q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h d H R l b m R 1 c y 8 x L 2 F 0 d G V u Z H U s N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F 0 d G V u Z H V z L z I v Y X R 0 Z W 5 k d S w 0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M y 9 h d H R l b m R 1 L D Q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h d H R l b m R 1 c y 8 0 L 2 F 0 d G V u Z H U s N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1 v Z G F s a X R l c 1 9 j Y W 5 k a W R h d H V y Z S 9 j c m l 0 Z X J l c 1 9 l e G F t Z W 4 v M C w 1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b W 9 k Y W x p d G V z X 2 N h b m R p Z G F 0 d X J l L 2 N y a X R l c m V z X 2 V 4 Y W 1 l b i 8 x L D U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Z m 9 y X 2 l u b X A s N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p b n R p d H V s Z V 9 w Y X J j b 3 V y c y w 1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1 v Z G F s a X R l c 1 9 h Y 2 N l c 1 9 w Y X J j b 3 V y c y 9 m b 3 J t Y X R p b 2 5 f b 3 V 2 Z X J 0 Z S w 1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1 v Z G F s a X R l c 1 9 h Y 2 N l c 1 9 w Y X J j b 3 V y c y 9 t b 2 R h b G l 0 Z V 9 l b n N l a W d u Z W 1 l b n Q v M C w 1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1 v Z G F s a X R l c 1 9 h Y 2 N l c 1 9 w Y X J j b 3 V y c y 9 t b 2 R h b G l 0 Z V 9 l b n N l a W d u Z W 1 l b n Q v M S w 1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1 v Z G F s a X R l c 1 9 h Y 2 N l c 1 9 w Y X J j b 3 V y c y 9 0 Y X V 4 X 2 l u c 2 V y d G l v b l 9 w c m 9 m Z X N z a W 9 u b m V s b G U v Y W 5 u Z W V f Z G l w b G 9 t Y X R p b 2 4 s N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t b 2 R h b G l 0 Z X N f Y W N j Z X N f c G F y Y 2 9 1 c n M v d G F 1 e F 9 p b n N l c n R p b 2 5 f c H J v Z m V z c 2 l v b m 5 l b G x l L 2 R h d G V f b 2 J z Z X J 2 Y X R p b 2 4 s N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U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k Y X R l c 1 9 y Z W N y d X R l b W V u d C 9 k Y X R l X 2 Z l c m 1 l d H V y Z V 9 j Y W 1 w Y W d u Z S w 2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b G l j Z W 5 j Z X N f Y 2 9 u c 2 V p b G x l Z X M v M C w 2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M C 9 h d H R l b m R 1 L D Y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h d H R l b m R 1 c y 8 x L 2 F 0 d G V u Z H U s N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I v Y X R 0 Z W 5 k d S w 2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b W 9 k Y W x p d G V z X 2 N h b m R p Z G F 0 d X J l L 2 N y a X R l c m V z X 2 V 4 Y W 1 l b i 8 w L D Y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t b 2 R h b G l 0 Z X N f Y 2 F u Z G l k Y X R 1 c m U v Y 3 J p d G V y Z X N f Z X h h b W V u L z E s N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W 5 f Z m l j a G U s N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V t Y W l s X 3 J l c 3 B v b n N h Y m x l X 3 B l Z G F n b 2 d p c X V l L D Y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t b 3 R f Y 2 x l X 2 R p c 2 N p c G x p b m F p c m U s N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1 v d F 9 j b G V f c 2 V j d G 9 y a W V s L D c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t b 3 R f Y 2 x l X 2 1 l d G l l c i w 3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C 9 z a X R l L D c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w L 2 F k c m V z c 2 V f Y 2 h h b X A x L D c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w L 2 F k c m V z c 2 V f Y 2 h h b X A y L D c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w L 2 F k c m V z c 2 V f Y 2 h h b X A z L D c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w L 2 N v Z G V f c G 9 z d G F s L D c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w L 3 Z p b G x l L D c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w L 2 d l b y w 3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Z v c l 9 p b m 1 w L D c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a W 5 0 a X R 1 b G V f c G F y Y 2 9 1 c n M s O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t b 2 R h b G l 0 Z X N f Y W N j Z X N f c G F y Y 2 9 1 c n M v Z m 9 y b W F 0 a W 9 u X 2 9 1 d m V y d G U s O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t b 2 R h b G l 0 Z X N f Y W N j Z X N f c G F y Y 2 9 1 c n M v b W 9 k Y W x p d G V f Z W 5 z Z W l n b m V t Z W 5 0 L D g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b W 9 k Y W x p d G V z X 2 F j Y 2 V z X 3 B h c m N v d X J z L 3 R h d X h f a W 5 z Z X J 0 a W 9 u X 3 B y b 2 Z l c 3 N p b 2 5 u Z W x s Z S 9 h b m 5 l Z V 9 k a X B s b 2 1 h d G l v b i w 4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1 v Z G F s a X R l c 1 9 h Y 2 N l c 1 9 w Y X J j b 3 V y c y 9 0 Y X V 4 X 2 l u c 2 V y d G l v b l 9 w c m 9 m Z X N z a W 9 u b m V s b G U v Z G F 0 Z V 9 v Y n N l c n Z h d G l v b i w 4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O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g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s a W N l b m N l c 1 9 j b 2 5 z Z W l s b G V l c y 8 w L D g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w L 2 F 0 d G V u Z H U s O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E v Y X R 0 Z W 5 k d S w 4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M i 9 h d H R l b m R 1 L D k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t b 2 R h b G l 0 Z X N f Y 2 F u Z G l k Y X R 1 c m U v Y 3 J p d G V y Z X N f Z X h h b W V u L z A s O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W 5 f Z m l j a G U s O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V t Y W l s X 3 J l c 3 B v b n N h Y m x l X 3 B l Z G F n b 2 d p c X V l L D k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R p c 2 N p c G x p b m F p c m U s O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c 2 V j d G 9 y a W V s L D k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1 l d G l l c i w 5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G l l d X g v M C 9 z a X R l L D k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s a W V 1 e C 8 w L 2 F k c m V z c 2 V f Y 2 h h b X A x L D k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s a W V 1 e C 8 w L 2 F k c m V z c 2 V f Y 2 h h b X A y L D k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s a W V 1 e C 8 w L 2 F k c m V z c 2 V f Y 2 h h b X A z L D E w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G l l d X g v M C 9 j b 2 R l X 3 B v c 3 R h b C w x M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d m l s b G U s M T A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s a W V 1 e C 8 w L 2 d l b y w x M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m b 3 J f a W 5 t c C w x M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p b n R p d H V s Z V 9 w Y X J j b 3 V y c y w x M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t b 2 R h b G l 0 Z X N f Y W N j Z X N f c G F y Y 2 9 1 c n M v Z m 9 y b W F 0 a W 9 u X 2 9 1 d m V y d G U s M T A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b W 9 k Y W x p d G V z X 2 F j Y 2 V z X 3 B h c m N v d X J z L 2 1 v Z G F s a X R l X 2 V u c 2 V p Z 2 5 l b W V u d C 8 w L D E w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t b 2 R h b G l 0 Z V 9 l b n N l a W d u Z W 1 l b n Q v M S w x M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t b 2 R h b G l 0 Z X N f Y W N j Z X N f c G F y Y 2 9 1 c n M v d G F 1 e F 9 p b n N l c n R p b 2 5 f c H J v Z m V z c 2 l v b m 5 l b G x l L 2 F u b m V l X 2 R p c G x v b W F 0 a W 9 u L D E w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0 Y X V 4 X 2 l u c 2 V y d G l v b l 9 w c m 9 m Z X N z a W 9 u b m V s b G U v Z G F 0 Z V 9 v Y n N l c n Z h d G l v b i w x M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E x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Z G F 0 Z X N f c m V j c n V 0 Z W 1 l b n Q v Z G F 0 Z V 9 m Z X J t Z X R 1 c m V f Y 2 F t c G F n b m U s M T E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s a W N l b m N l c 1 9 j b 2 5 z Z W l s b G V l c y 8 w L D E x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b G l j Z W 5 j Z X N f Y 2 9 u c 2 V p b G x l Z X M v M S w x M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x p Y 2 V u Y 2 V z X 2 N v b n N l a W x s Z W V z L z I s M T E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h d H R l b m R 1 c y 8 w L 2 F 0 d G V u Z H U s M T E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h d H R l b m R 1 c y 8 x L 2 F 0 d G V u Z H U s M T E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t b 2 R h b G l 0 Z X N f Y 2 F u Z G l k Y X R 1 c m U v Y 3 J p d G V y Z X N f Z X h h b W V u L z A s M T E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u X 2 Z p Y 2 h l L D E x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Z W 1 h a W x f c m V z c G 9 u c 2 F i b G V f c G V k Y W d v Z 2 l x d W U s M T I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R p c 2 N p c G x p b m F p c m U s M T I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3 N l Y 3 R v c m l l b C w x M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b W V 0 a W V y L D E y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C 9 z a X R l L D E y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C 9 h Z H J l c 3 N l X 2 N o Y W 1 w M S w x M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Y W R y Z X N z Z V 9 j a G F t c D I s M T I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w L 2 F k c m V z c 2 V f Y 2 h h b X A z L D E y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C 9 j b 2 R l X 3 B v c 3 R h b C w x M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d m l s b G U s M T I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w L 2 d l b y w x M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m b 3 J f a W 5 t c C w x M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p b n R p d H V s Z V 9 w Y X J j b 3 V y c y w x M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t b 2 R h b G l 0 Z X N f Y W N j Z X N f c G F y Y 2 9 1 c n M v Z m 9 y b W F 0 a W 9 u X 2 9 1 d m V y d G U s M T M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b W 9 k Y W x p d G V z X 2 F j Y 2 V z X 3 B h c m N v d X J z L 2 1 v Z G F s a X R l X 2 V u c 2 V p Z 2 5 l b W V u d C 8 w L D E z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t b 2 R h b G l 0 Z V 9 l b n N l a W d u Z W 1 l b n Q v M S w x M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t b 2 R h b G l 0 Z X N f Y W N j Z X N f c G F y Y 2 9 1 c n M v d G F 1 e F 9 p b n N l c n R p b 2 5 f c H J v Z m V z c 2 l v b m 5 l b G x l L 2 F u b m V l X 2 R p c G x v b W F 0 a W 9 u L D E z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0 Y X V 4 X 2 l u c 2 V y d G l v b l 9 w c m 9 m Z X N z a W 9 u b m V s b G U v Z G F 0 Z V 9 v Y n N l c n Z h d G l v b i w x M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E z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Z G F 0 Z X N f c m V j c n V 0 Z W 1 l b n Q v Z G F 0 Z V 9 m Z X J t Z X R 1 c m V f Y 2 F t c G F n b m U s M T M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s a W N l b m N l c 1 9 j b 2 5 z Z W l s b G V l c y 8 w L D E 0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X R 0 Z W 5 k d X M v M C 9 h d H R l b m R 1 L D E 0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X R 0 Z W 5 k d X M v M S 9 h d H R l b m R 1 L D E 0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b W 9 k Y W x p d G V z X 2 N h b m R p Z G F 0 d X J l L 2 N y a X R l c m V z X 2 V 4 Y W 1 l b i 8 w L D E 0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b l 9 m a W N o Z S w x N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V t Y W l s X 3 J l c 3 B v b n N h Y m x l X 3 B l Z G F n b 2 d p c X V l L D E 0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W 9 0 X 2 N s Z V 9 k a X N j a X B s a W 5 h a X J l L D E 0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W 9 0 X 2 N s Z V 9 z Z W N 0 b 3 J p Z W w s M T Q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t b 3 R f Y 2 x l X 2 1 l d G l l c i w x N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c 2 l 0 Z S w x N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Y W R y Z X N z Z V 9 j a G F t c D E s M T U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w L 2 F k c m V z c 2 V f Y 2 h h b X A y L D E 1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C 9 h Z H J l c 3 N l X 2 N o Y W 1 w M y w x N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Y 2 9 k Z V 9 w b 3 N 0 Y W w s M T U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w L 3 Z p b G x l L D E 1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C 9 n Z W 8 s M T U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Z G F 0 Z X N f c m V j c n V 0 Z W 1 l b n Q v Z G F 0 Z V 9 v d X Z l c n R 1 c m V f Y 2 F t c G F n b m U s M T U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Z G F 0 Z X N f c m V j c n V 0 Z W 1 l b n Q v Z G F 0 Z V 9 m Z X J t Z X R 1 c m V f Y 2 F t c G F n b m U s M T U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b G l j Z W 5 j Z X N f Y 2 9 u c 2 V p b G x l Z X M v M C w x N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h d H R l b m R 1 c y 8 w L 2 F 0 d G V u Z H U s M T U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Y X R 0 Z W 5 k d X M v M S 9 h d H R l b m R 1 L D E 2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F 0 d G V u Z H V z L z I v Y X R 0 Z W 5 k d S w x N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t b 2 R h b G l 0 Z X N f Y 2 F u Z G l k Y X R 1 c m U v Y 3 J p d G V y Z X N f Z X h h b W V u L z A s M T Y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b W 9 k Y W x p d G V z X 2 N h b m R p Z G F 0 d X J l L 2 N y a X R l c m V z X 2 V 4 Y W 1 l b i 8 x L D E 2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c G V k Y W d v Z 2 l x d W V z L 2 x p Z W 5 f Z m l j a G U s M T Y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Z W 1 h a W x f c m V z c G 9 u c 2 F i b G V f c G V k Y W d v Z 2 l x d W U s M T Y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b G l l d X g v M C 9 z a X R l L D E 2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c G V k Y W d v Z 2 l x d W V z L 2 x p Z X V 4 L z A v Y W R y Z X N z Z V 9 j a G F t c D E s M T Y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b G l l d X g v M C 9 h Z H J l c 3 N l X 2 N o Y W 1 w M i w x N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3 B l Z G F n b 2 d p c X V l c y 9 s a W V 1 e C 8 w L 2 F k c m V z c 2 V f Y 2 h h b X A z L D E 2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c G V k Y W d v Z 2 l x d W V z L 2 x p Z X V 4 L z A v Y 2 9 k Z V 9 w b 3 N 0 Y W w s M T c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b G l l d X g v M C 9 2 a W x s Z S w x N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3 B l Z G F n b 2 d p c X V l c y 9 s a W V 1 e C 8 w L 2 d l b y w x N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Z v c l 9 p b m 1 w L D E 3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0 a X R 1 b G V f c G F y Y 2 9 1 c n M s M T c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t b 2 R h b G l 0 Z X N f Y W N j Z X N f c G F y Y 2 9 1 c n M v Z m 9 y b W F 0 a W 9 u X 2 9 1 d m V y d G U s M T c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t b 2 R h b G l 0 Z X N f Y W N j Z X N f c G F y Y 2 9 1 c n M v b W 9 k Y W x p d G V f Z W 5 z Z W l n b m V t Z W 5 0 L z A s M T c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t b 2 R h b G l 0 Z X N f Y W N j Z X N f c G F y Y 2 9 1 c n M v b W 9 k Y W x p d G V f Z W 5 z Z W l n b m V t Z W 5 0 L z E s M T c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t b 2 R h b G l 0 Z X N f Y W N j Z X N f c G F y Y 2 9 1 c n M v b W 9 k Y W x p d G V f Z W 5 z Z W l n b m V t Z W 5 0 L z I s M T c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t b 2 R h b G l 0 Z X N f Y W N j Z X N f c G F y Y 2 9 1 c n M v d G F 1 e F 9 p b n N l c n R p b 2 5 f c H J v Z m V z c 2 l v b m 5 l b G x l L 2 F u b m V l X 2 R p c G x v b W F 0 a W 9 u L D E 3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b W 9 k Y W x p d G V z X 2 F j Y 2 V z X 3 B h c m N v d X J z L 3 R h d X h f a W 5 z Z X J 0 a W 9 u X 3 B y b 2 Z l c 3 N p b 2 5 u Z W x s Z S 9 k Y X R l X 2 9 i c 2 V y d m F 0 a W 9 u L D E 4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Z G F 0 Z X N f a W 5 z Y 3 J p c H R p b 2 4 v Z G F 0 Z V 9 v d X Z l c n R 1 c m V f a W 5 z Y 3 J p c H R p b 2 4 s M T g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k Y X R l c 1 9 p b n N j c m l w d G l v b i 9 k Y X R l X 2 Z l c m 1 l d H V y Z V 9 p b n N j c m l w d G l v b i w x O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x p Y 2 V u Y 2 V z X 2 N v b n N l a W x s Z W V z L z A s M T g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x p Z W 5 f Z m l j a G U s M T g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V t Y W l s X 3 J l c 3 B v b n N h Y m x l X 3 B l Z G F n b 2 d p c X V l L D E 4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t b 3 R f Y 2 x l X 2 R p c 2 N p c G x p b m F p c m U s M T g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1 v d F 9 j b G V f c 2 V j d G 9 y a W V s L D E 4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t b 3 R f Y 2 x l X 2 1 l d G l l c i w x O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b G l l d X g v M C 9 z a X R l L D E 4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s a W V 1 e C 8 w L 2 F k c m V z c 2 V f Y 2 h h b X A x L D E 5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s a W V 1 e C 8 w L 2 F k c m V z c 2 V f Y 2 h h b X A y L D E 5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s a W V 1 e C 8 w L 2 F k c m V z c 2 V f Y 2 h h b X A z L D E 5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s a W V 1 e C 8 w L 2 N v Z G V f c G 9 z d G F s L D E 5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s a W V 1 e C 8 w L 3 Z p b G x l L D E 5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s a W V 1 e C 8 w L 2 d l b y w x O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Z v c l 9 p b m 1 w L D E 5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0 a X R 1 b G V f c G F y Y 2 9 1 c n M s M T k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Z m 9 y b W F 0 a W 9 u X 2 9 1 d m V y d G U s M T k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b W 9 k Y W x p d G V f Z W 5 z Z W l n b m V t Z W 5 0 L z A s M T k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b W 9 k Y W x p d G V f Z W 5 z Z W l n b m V t Z W 5 0 L z E s M j A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d G F 1 e F 9 p b n N l c n R p b 2 5 f c H J v Z m V z c 2 l v b m 5 l b G x l L 2 F u b m V l X 2 R p c G x v b W F 0 a W 9 u L D I w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b W 9 k Y W x p d G V z X 2 F j Y 2 V z X 3 B h c m N v d X J z L 3 R h d X h f a W 5 z Z X J 0 a W 9 u X 3 B y b 2 Z l c 3 N p b 2 5 u Z W x s Z S 9 k Y X R l X 2 9 i c 2 V y d m F 0 a W 9 u L D I w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Z G F 0 Z X N f a W 5 z Y 3 J p c H R p b 2 4 v Z G F 0 Z V 9 v d X Z l c n R 1 c m V f a W 5 z Y 3 J p c H R p b 2 4 s M j A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k Y X R l c 1 9 p b n N j c m l w d G l v b i 9 k Y X R l X 2 Z l c m 1 l d H V y Z V 9 p b n N j c m l w d G l v b i w y M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x p Y 2 V u Y 2 V z X 2 N v b n N l a W x s Z W V z L z A s M j A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x p Z W 5 f Z m l j a G U s M j A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V t Y W l s X 3 J l c 3 B v b n N h Y m x l X 3 B l Z G F n b 2 d p c X V l L D I w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t b 3 R f Y 2 x l X 2 R p c 2 N p c G x p b m F p c m U s M j A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1 v d F 9 j b G V f c 2 V j d G 9 y a W V s L D I w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t b 3 R f Y 2 x l X 2 1 l d G l l c i w y M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l u Z m 9 y b W F 0 a W 9 u c 1 9 w Z W R h Z 2 9 n a X F 1 Z X M v b G l l d X g v M C 9 z a X R l L D I x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2 F k c m V z c 2 V f Y 2 h h b X A x L D I x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2 F k c m V z c 2 V f Y 2 h h b X A y L D I x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2 F k c m V z c 2 V f Y 2 h h b X A z L D I x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2 N v Z G V f c G 9 z d G F s L D I x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3 Z p b G x l L D I x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2 d l b y w y M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x p Y 2 V u Y 2 V z X 2 N v b n N l a W x s Z W V z L z E s M j E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h d H R l b m R 1 c y 8 z L 2 F 0 d G V u Z H U s M j E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b W 9 k Y W x p d G V z X 2 F j Y 2 V z X 3 B h c m N v d X J z L 2 1 v Z G F s a X R l X 2 V u c 2 V p Z 2 5 l b W V u d C 8 w L D I y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1 v Z G F s a X R l c 1 9 h Y 2 N l c 1 9 w Y X J j b 3 V y c y 9 t b 2 R h b G l 0 Z V 9 l b n N l a W d u Z W 1 l b n Q v M S w y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M v Y X R 0 Z W 5 k d S w y M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1 v Z G F s a X R l c 1 9 j Y W 5 k a W R h d H V y Z S 9 j c m l 0 Z X J l c 1 9 l e G F t Z W 4 v M S w y M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d G F 1 e F 9 p b n N l c n R p b 2 5 f c H J v Z m V z c 2 l v b m 5 l b G x l L 2 F u b m V l X 2 R p c G x v b W F 0 a W 9 u L D I y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0 Y X V 4 X 2 l u c 2 V y d G l v b l 9 w c m 9 m Z X N z a W 9 u b m V s b G U v Z G F 0 Z V 9 v Y n N l c n Z h d G l v b i w y M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x L D I y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I s M j I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Y X R 0 Z W 5 k d X M v M y 9 h d H R l b m R 1 L D I y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F 0 d G V u Z H V z L z Q v Y X R 0 Z W 5 k d S w y M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h d H R l b m R 1 c y 8 1 L 2 F 0 d G V u Z H U s M j M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b W 9 0 X 2 N s Z V 9 k a X N j a X B s a W 5 h a X J l L D I z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c G V k Y W d v Z 2 l x d W V z L 2 1 v d F 9 j b G V f c 2 V j d G 9 y a W V s L D I z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c G V k Y W d v Z 2 l x d W V z L 2 1 v d F 9 j b G V f b W V 0 a W V y L D I z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M s M j M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Y X R 0 Z W 5 k d X M v N i 9 h d H R l b m R 1 L D I z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F 0 d G V u Z H V z L z c v Y X R 0 Z W 5 k d S w y M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b W 9 k Y W x p d G V f Z W 5 z Z W l n b m V t Z W 5 0 L z I s M j M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2 1 v Z G F s a X R l X 2 V u c 2 V p Z 2 5 l b W V u d C 8 y L D I z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1 v Z G F s a X R l c 1 9 h Y 2 N l c 1 9 w Y X J j b 3 V y c y 9 t b 2 R h b G l 0 Z V 9 l b n N l a W d u Z W 1 l b n Q v M y w y M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k Y X R l c 1 9 p b n N j c m l w d G l v b i 9 k Y X R l X 2 9 1 d m V y d H V y Z V 9 p b n N j c m l w d G l v b i w y N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k Y X R l c 1 9 p b n N j c m l w d G l v b i 9 k Y X R l X 2 Z l c m 1 l d H V y Z V 9 p b n N j c m l w d G l v b i w y N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s a W N l b m N l c 1 9 j b 2 5 z Z W l s b G V l c y 8 w L D I 0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1 v Z G F s a X R l c 1 9 h Y 2 N l c 1 9 w Y X J j b 3 V y c y 9 t b 2 R h b G l 0 Z V 9 l b n N l a W d u Z W 1 l b n Q v M i w y N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k Y X R l c 1 9 p b n N j c m l w d G l v b i 9 k Y X R l X 2 9 1 d m V y d H V y Z V 9 p b n N j c m l w d G l v b i w y N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k Y X R l c 1 9 p b n N j c m l w d G l v b i 9 k Y X R l X 2 Z l c m 1 l d H V y Z V 9 p b n N j c m l w d G l v b i w y N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s a W N l b m N l c 1 9 j b 2 5 z Z W l s b G V l c y 8 w L D I 0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t b 2 R h b G l 0 Z V 9 l b n N l a W d u Z W 1 l b n Q v M i w y N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k Y X R l c 1 9 p b n N j c m l w d G l v b i 9 k Y X R l X 2 9 1 d m V y d H V y Z V 9 p b n N j c m l w d G l v b i w y N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k Y X R l c 1 9 p b n N j c m l w d G l v b i 9 k Y X R l X 2 Z l c m 1 l d H V y Z V 9 p b n N j c m l w d G l v b i w y N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s a W N l b m N l c 1 9 j b 2 5 z Z W l s b G V l c y 8 w L D I 1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t b 2 R h b G l 0 Z V 9 l b n N l a W d u Z W 1 l b n Q v M i w y N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t b 2 R h b G l 0 Z X N f Y W N j Z X N f c G F y Y 2 9 1 c n M v b W 9 k Y W x p d G V f Z W 5 z Z W l n b m V t Z W 5 0 L z M s M j U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y L 2 F 0 d G V u Z H U s M j U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z L 2 F 0 d G V u Z H U s M j U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0 L 2 F 0 d G V u Z H U s M j U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1 L 2 F 0 d G V u Z H U s M j U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2 L 2 F 0 d G V u Z H U s M j U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t b 2 R h b G l 0 Z X N f Y 2 F u Z G l k Y X R 1 c m U v Y 3 J p d G V y Z X N f Z X h h b W V u L z E s M j U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Z m 9 y X 2 l u b X A s M j U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a W 5 0 a X R 1 b G V f c G F y Y 2 9 1 c n M s M j Y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2 Z v c m 1 h d G l v b l 9 v d X Z l c n R l L D I 2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1 v Z G F s a X R l c 1 9 h Y 2 N l c 1 9 w Y X J j b 3 V y c y 9 t b 2 R h b G l 0 Z V 9 l b n N l a W d u Z W 1 l b n Q v M C w y N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t b 2 R h b G l 0 Z X N f Y W N j Z X N f c G F y Y 2 9 1 c n M v b W 9 k Y W x p d G V f Z W 5 z Z W l n b m V t Z W 5 0 L z E s M j Y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2 1 v Z G F s a X R l X 2 V u c 2 V p Z 2 5 l b W V u d C 8 y L D I 2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1 v Z G F s a X R l c 1 9 h Y 2 N l c 1 9 w Y X J j b 3 V y c y 9 0 Y X V 4 X 2 l u c 2 V y d G l v b l 9 w c m 9 m Z X N z a W 9 u b m V s b G U v Y W 5 u Z W V f Z G l w b G 9 t Y X R p b 2 4 s M j Y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3 R h d X h f a W 5 z Z X J 0 a W 9 u X 3 B y b 2 Z l c 3 N p b 2 5 u Z W x s Z S 9 k Y X R l X 2 9 i c 2 V y d m F 0 a W 9 u L D I 2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M j Y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k Y X R l c 1 9 y Z W N y d X R l b W V u d C 9 k Y X R l X 2 Z l c m 1 l d H V y Z V 9 j Y W 1 w Y W d u Z S w y N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x p Y 2 V u Y 2 V z X 2 N v b n N l a W x s Z W V z L z A s M j Y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w L 2 F 0 d G V u Z H U s M j c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x L 2 F 0 d G V u Z H U s M j c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y L 2 F 0 d G V u Z H U s M j c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z L 2 F 0 d G V u Z H U s M j c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0 L 2 F 0 d G V u Z H U s M j c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1 L 2 F 0 d G V u Z H U s M j c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2 L 2 F 0 d G V u Z H U s M j c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3 L 2 F 0 d G V u Z H U s M j c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4 L 2 F 0 d G V u Z H U s M j c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5 L 2 F 0 d G V u Z H U s M j c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h d H R l b m R 1 c y 8 x M C 9 h d H R l b m R 1 L D I 4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b W 9 k Y W x p d G V z X 2 N h b m R p Z G F 0 d X J l L 2 N y a X R l c m V z X 2 V 4 Y W 1 l b i 8 w L D I 4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b l 9 m a W N o Z S w y O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V t Y W l s X 3 J l c 3 B v b n N h Y m x l X 3 B l Z G F n b 2 d p c X V l L D I 4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W 9 0 X 2 N s Z V 9 k a X N j a X B s a W 5 h a X J l L D I 4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W 9 0 X 2 N s Z V 9 z Z W N 0 b 3 J p Z W w s M j g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t b 3 R f Y 2 x l X 2 1 l d G l l c i w y O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c 2 l 0 Z S w y O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Y W R y Z X N z Z V 9 j a G F t c D E s M j g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w L 2 F k c m V z c 2 V f Y 2 h h b X A y L D I 4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C 9 h Z H J l c 3 N l X 2 N o Y W 1 w M y w y O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Y 2 9 k Z V 9 w b 3 N 0 Y W w s M j k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w L 3 Z p b G x l L D I 5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C 9 n Z W 8 s M j k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Z m 9 y X 2 l u b X A s M j k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a W 5 0 a X R 1 b G V f c G F y Y 2 9 1 c n M s M j k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b W 9 k Y W x p d G V z X 2 F j Y 2 V z X 3 B h c m N v d X J z L 2 Z v c m 1 h d G l v b l 9 v d X Z l c n R l L D I 5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1 v Z G F s a X R l c 1 9 h Y 2 N l c 1 9 w Y X J j b 3 V y c y 9 t b 2 R h b G l 0 Z V 9 l b n N l a W d u Z W 1 l b n Q v M C w y O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t b 2 R h b G l 0 Z X N f Y W N j Z X N f c G F y Y 2 9 1 c n M v b W 9 k Y W x p d G V f Z W 5 z Z W l n b m V t Z W 5 0 L z E s M j k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b W 9 k Y W x p d G V z X 2 F j Y 2 V z X 3 B h c m N v d X J z L 2 1 v Z G F s a X R l X 2 V u c 2 V p Z 2 5 l b W V u d C 8 y L D I 5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1 v Z G F s a X R l c 1 9 h Y 2 N l c 1 9 w Y X J j b 3 V y c y 9 0 Y X V 4 X 2 l u c 2 V y d G l v b l 9 w c m 9 m Z X N z a W 9 u b m V s b G U v Y W 5 u Z W V f Z G l w b G 9 t Y X R p b 2 4 s M z A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b W 9 k Y W x p d G V z X 2 F j Y 2 V z X 3 B h c m N v d X J z L 3 R h d X h f a W 5 z Z X J 0 a W 9 u X 3 B y b 2 Z l c 3 N p b 2 5 u Z W x s Z S 9 k Y X R l X 2 9 i c 2 V y d m F 0 a W 9 u L D M w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R h d G V z X 2 l u c 2 N y a X B 0 a W 9 u L 2 R h d G V f b 3 V 2 Z X J 0 d X J l X 2 l u c 2 N y a X B 0 a W 9 u L D M w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R h d G V z X 2 l u c 2 N y a X B 0 a W 9 u L 2 R h d G V f Z m V y b W V 0 d X J l X 2 l u c 2 N y a X B 0 a W 9 u L D M w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x p Y 2 V u Y 2 V z X 2 N v b n N l a W x s Z W V z L z A s M z A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s a W V u X 2 Z p Y 2 h l L D M w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Z W 1 h a W x f c m V z c G 9 u c 2 F i b G V f c G V k Y W d v Z 2 l x d W U s M z A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t b 3 R f Y 2 x l X 2 R p c 2 N p c G x p b m F p c m U s M z A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t b 3 R f Y 2 x l X 3 N l Y 3 R v c m l l b C w z M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1 v d F 9 j b G V f b W V 0 a W V y L D M w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b G l l d X g v M C 9 z a X R l L D M x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b G l l d X g v M C 9 h Z H J l c 3 N l X 2 N o Y W 1 w M S w z M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Y W R y Z X N z Z V 9 j a G F t c D I s M z E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s a W V 1 e C 8 w L 2 F k c m V z c 2 V f Y 2 h h b X A z L D M x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b G l l d X g v M C 9 j b 2 R l X 3 B v c 3 R h b C w z M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d m l s b G U s M z E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s a W V 1 e C 8 w L 2 d l b y w z M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m b 3 J f a W 5 t c C w z M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p b n R p d H V s Z V 9 w Y X J j b 3 V y c y w z M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t b 2 R h b G l 0 Z X N f Y W N j Z X N f c G F y Y 2 9 1 c n M v Z m 9 y b W F 0 a W 9 u X 2 9 1 d m V y d G U s M z E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b W 9 k Y W x p d G V z X 2 F j Y 2 V z X 3 B h c m N v d X J z L 2 1 v Z G F s a X R l X 2 V u c 2 V p Z 2 5 l b W V u d C 8 w L D M y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t b 2 R h b G l 0 Z V 9 l b n N l a W d u Z W 1 l b n Q v M S w z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t b 2 R h b G l 0 Z X N f Y W N j Z X N f c G F y Y 2 9 1 c n M v b W 9 k Y W x p d G V f Z W 5 z Z W l n b m V t Z W 5 0 L z I s M z I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b W 9 k Y W x p d G V z X 2 F j Y 2 V z X 3 B h c m N v d X J z L 2 1 v Z G F s a X R l X 2 V u c 2 V p Z 2 5 l b W V u d C 8 z L D M y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0 Y X V 4 X 2 l u c 2 V y d G l v b l 9 w c m 9 m Z X N z a W 9 u b m V s b G U v Y W 5 u Z W V f Z G l w b G 9 t Y X R p b 2 4 s M z I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b W 9 k Y W x p d G V z X 2 F j Y 2 V z X 3 B h c m N v d X J z L 3 R h d X h f a W 5 z Z X J 0 a W 9 u X 3 B y b 2 Z l c 3 N p b 2 5 u Z W x s Z S 9 k Y X R l X 2 9 i c 2 V y d m F 0 a W 9 u L D M y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R h d G V z X 2 l u c 2 N y a X B 0 a W 9 u L 2 R h d G V f b 3 V 2 Z X J 0 d X J l X 2 l u c 2 N y a X B 0 a W 9 u L D M y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R h d G V z X 2 l u c 2 N y a X B 0 a W 9 u L 2 R h d G V f Z m V y b W V 0 d X J l X 2 l u c 2 N y a X B 0 a W 9 u L D M y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x p Y 2 V u Y 2 V z X 2 N v b n N l a W x s Z W V z L z A s M z I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s a W V u X 2 Z p Y 2 h l L D M y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Z W 1 h a W x f c m V z c G 9 u c 2 F i b G V f c G V k Y W d v Z 2 l x d W U s M z M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t b 3 R f Y 2 x l X 2 R p c 2 N p c G x p b m F p c m U s M z M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t b 3 R f Y 2 x l X 3 N l Y 3 R v c m l l b C w z M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1 v d F 9 j b G V f b W V 0 a W V y L D M z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b G l l d X g v M C 9 z a X R l L D M z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b G l l d X g v M C 9 h Z H J l c 3 N l X 2 N o Y W 1 w M S w z M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Y W R y Z X N z Z V 9 j a G F t c D I s M z M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s a W V 1 e C 8 w L 2 F k c m V z c 2 V f Y 2 h h b X A z L D M z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b G l l d X g v M C 9 j b 2 R l X 3 B v c 3 R h b C w z M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d m l s b G U s M z M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s a W V 1 e C 8 w L 2 d l b y w z N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F 0 d G V u Z H V z L z U v Y X R 0 Z W 5 k d S w z N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F 0 d G V u Z H V z L z Y v Y X R 0 Z W 5 k d S w z N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F 0 d G V u Z H V z L z c v Y X R 0 Z W 5 k d S w z N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Q v Y X R 0 Z W 5 k d S w z N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U v Y X R 0 Z W 5 k d S w z N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Y v Y X R 0 Z W 5 k d S w z N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c v Y X R 0 Z W 5 k d S w z N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Q v Y X R 0 Z W 5 k d S w z N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U v Y X R 0 Z W 5 k d S w z N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Y v Y X R 0 Z W 5 k d S w z N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c v Y X R 0 Z W 5 k d S w z N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I v Y X R 0 Z W 5 k d S w z N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M v Y X R 0 Z W 5 k d S w z N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Q v Y X R 0 Z W 5 k d S w z N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U v Y X R 0 Z W 5 k d S w z N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Y v Y X R 0 Z W 5 k d S w z N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c v Y X R 0 Z W 5 k d S w z N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x p Y 2 V u Y 2 V z X 2 N v b n N l a W x s Z W V z L z E s M z U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s a W N l b m N l c 1 9 j b 2 5 z Z W l s b G V l c y 8 y L D M 1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X R 0 Z W 5 k d X M v N y 9 h d H R l b m R 1 L D M 2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b G l j Z W 5 j Z X N f Y 2 9 u c 2 V p b G x l Z X M v M S w z N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x p Y 2 V u Y 2 V z X 2 N v b n N l a W x s Z W V z L z I s M z Y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t b 2 R h b G l 0 Z X N f Y 2 F u Z G l k Y X R 1 c m U v Y 3 J p d G V y Z X N f Z X h h b W V u L z E s M z Y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Y X R 0 Z W 5 k d X M v O C 9 h d H R l b m R 1 L D M 2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Z m 9 y X 2 l u b X A s M z Y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n R p d H V s Z V 9 w Y X J j b 3 V y c y w z N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1 v Z G F s a X R l c 1 9 h Y 2 N l c 1 9 w Y X J j b 3 V y c y 9 m b 3 J t Y X R p b 2 5 f b 3 V 2 Z X J 0 Z S w z N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1 v Z G F s a X R l c 1 9 h Y 2 N l c 1 9 w Y X J j b 3 V y c y 9 t b 2 R h b G l 0 Z V 9 l b n N l a W d u Z W 1 l b n Q v M C w z N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1 v Z G F s a X R l c 1 9 h Y 2 N l c 1 9 w Y X J j b 3 V y c y 9 t b 2 R h b G l 0 Z V 9 l b n N l a W d u Z W 1 l b n Q v M S w z N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1 v Z G F s a X R l c 1 9 h Y 2 N l c 1 9 w Y X J j b 3 V y c y 9 t b 2 R h b G l 0 Z V 9 l b n N l a W d u Z W 1 l b n Q v M i w z N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1 v Z G F s a X R l c 1 9 h Y 2 N l c 1 9 w Y X J j b 3 V y c y 9 0 Y X V 4 X 2 l u c 2 V y d G l v b l 9 w c m 9 m Z X N z a W 9 u b m V s b G U v Y W 5 u Z W V f Z G l w b G 9 t Y X R p b 2 4 s M z c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t b 2 R h b G l 0 Z X N f Y W N j Z X N f c G F y Y 2 9 1 c n M v d G F 1 e F 9 p b n N l c n R p b 2 5 f c H J v Z m V z c 2 l v b m 5 l b G x l L 2 R h d G V f b 2 J z Z X J 2 Y X R p b 2 4 s M z c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k Y X R l c 1 9 p b n N j c m l w d G l v b i 9 k Y X R l X 2 9 1 d m V y d H V y Z V 9 p b n N j c m l w d G l v b i w z N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R h d G V z X 2 l u c 2 N y a X B 0 a W 9 u L 2 R h d G V f Z m V y b W V 0 d X J l X 2 l u c 2 N y a X B 0 a W 9 u L D M 3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b G l j Z W 5 j Z X N f Y 2 9 u c 2 V p b G x l Z X M v M C w z N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G l l b l 9 m a W N o Z S w z N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Z W 1 h a W x f c m V z c G 9 u c 2 F i b G V f c G V k Y W d v Z 2 l x d W U s M z c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1 v d F 9 j b G V f Z G l z Y 2 l w b G l u Y W l y Z S w z N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W 9 0 X 2 N s Z V 9 z Z W N 0 b 3 J p Z W w s M z c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1 v d F 9 j b G V f b W V 0 a W V y L D M 4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s a W V 1 e C 8 w L 3 N p d G U s M z g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x p Z X V 4 L z A v Y W R y Z X N z Z V 9 j a G F t c D E s M z g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x p Z X V 4 L z A v Y W R y Z X N z Z V 9 j a G F t c D I s M z g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x p Z X V 4 L z A v Y W R y Z X N z Z V 9 j a G F t c D M s M z g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x p Z X V 4 L z A v Y 2 9 k Z V 9 w b 3 N 0 Y W w s M z g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x p Z X V 4 L z A v d m l s b G U s M z g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x p Z X V 4 L z A v Z 2 V v L D M 4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Z m 9 y X 2 l u b X A s M z g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n R p d H V s Z V 9 w Y X J j b 3 V y c y w z O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1 v Z G F s a X R l c 1 9 h Y 2 N l c 1 9 w Y X J j b 3 V y c y 9 m b 3 J t Y X R p b 2 5 f b 3 V 2 Z X J 0 Z S w z O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1 v Z G F s a X R l c 1 9 h Y 2 N l c 1 9 w Y X J j b 3 V y c y 9 t b 2 R h b G l 0 Z V 9 l b n N l a W d u Z W 1 l b n Q v M C w z O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1 v Z G F s a X R l c 1 9 h Y 2 N l c 1 9 w Y X J j b 3 V y c y 9 t b 2 R h b G l 0 Z V 9 l b n N l a W d u Z W 1 l b n Q v M S w z O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1 v Z G F s a X R l c 1 9 h Y 2 N l c 1 9 w Y X J j b 3 V y c y 9 0 Y X V 4 X 2 l u c 2 V y d G l v b l 9 w c m 9 m Z X N z a W 9 u b m V s b G U v Y W 5 u Z W V f Z G l w b G 9 t Y X R p b 2 4 s M z k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t b 2 R h b G l 0 Z X N f Y W N j Z X N f c G F y Y 2 9 1 c n M v d G F 1 e F 9 p b n N l c n R p b 2 5 f c H J v Z m V z c 2 l v b m 5 l b G x l L 2 R h d G V f b 2 J z Z X J 2 Y X R p b 2 4 s M z k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k Y X R l c 1 9 p b n N j c m l w d G l v b i 9 k Y X R l X 2 9 1 d m V y d H V y Z V 9 p b n N j c m l w d G l v b i w z O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R h d G V z X 2 l u c 2 N y a X B 0 a W 9 u L 2 R h d G V f Z m V y b W V 0 d X J l X 2 l u c 2 N y a X B 0 a W 9 u L D M 5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b G l j Z W 5 j Z X N f Y 2 9 u c 2 V p b G x l Z X M v M C w z O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G l l b l 9 m a W N o Z S w z O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Z W 1 h a W x f c m V z c G 9 u c 2 F i b G V f c G V k Y W d v Z 2 l x d W U s M z k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1 v d F 9 j b G V f Z G l z Y 2 l w b G l u Y W l y Z S w 0 M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W 9 0 X 2 N s Z V 9 z Z W N 0 b 3 J p Z W w s N D A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1 v d F 9 j b G V f b W V 0 a W V y L D Q w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a W 5 m b 3 J t Y X R p b 2 5 z X 3 B l Z G F n b 2 d p c X V l c y 9 s a W V 1 e C 8 w L 3 N p d G U s N D A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Y W R y Z X N z Z V 9 j a G F t c D E s N D A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Y W R y Z X N z Z V 9 j a G F t c D I s N D A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Y W R y Z X N z Z V 9 j a G F t c D M s N D A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Y 2 9 k Z V 9 w b 3 N 0 Y W w s N D A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d m l s b G U s N D A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Z 2 V v L D Q w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Z m 9 y X 2 l u b X A s N D E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n R p d H V s Z V 9 w Y X J j b 3 V y c y w 0 M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1 v Z G F s a X R l c 1 9 h Y 2 N l c 1 9 w Y X J j b 3 V y c y 9 m b 3 J t Y X R p b 2 5 f b 3 V 2 Z X J 0 Z S w 0 M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1 v Z G F s a X R l c 1 9 h Y 2 N l c 1 9 w Y X J j b 3 V y c y 9 t b 2 R h b G l 0 Z V 9 l b n N l a W d u Z W 1 l b n Q v M C w 0 M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1 v Z G F s a X R l c 1 9 h Y 2 N l c 1 9 w Y X J j b 3 V y c y 9 t b 2 R h b G l 0 Z V 9 l b n N l a W d u Z W 1 l b n Q v M S w 0 M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1 v Z G F s a X R l c 1 9 h Y 2 N l c 1 9 w Y X J j b 3 V y c y 9 0 Y X V 4 X 2 l u c 2 V y d G l v b l 9 w c m 9 m Z X N z a W 9 u b m V s b G U v Y W 5 u Z W V f Z G l w b G 9 t Y X R p b 2 4 s N D E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t b 2 R h b G l 0 Z X N f Y W N j Z X N f c G F y Y 2 9 1 c n M v d G F 1 e F 9 p b n N l c n R p b 2 5 f c H J v Z m V z c 2 l v b m 5 l b G x l L 2 R h d G V f b 2 J z Z X J 2 Y X R p b 2 4 s N D E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k Y X R l c 1 9 p b n N j c m l w d G l v b i 9 k Y X R l X 2 9 1 d m V y d H V y Z V 9 p b n N j c m l w d G l v b i w 0 M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R h d G V z X 2 l u c 2 N y a X B 0 a W 9 u L 2 R h d G V f Z m V y b W V 0 d X J l X 2 l u c 2 N y a X B 0 a W 9 u L D Q x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b G l j Z W 5 j Z X N f Y 2 9 u c 2 V p b G x l Z X M v M C w 0 M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b l 9 m a W N o Z S w 0 M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Z W 1 h a W x f c m V z c G 9 u c 2 F i b G V f c G V k Y W d v Z 2 l x d W U s N D I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1 v d F 9 j b G V f Z G l z Y 2 l w b G l u Y W l y Z S w 0 M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W 9 0 X 2 N s Z V 9 z Z W N 0 b 3 J p Z W w s N D I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1 v d F 9 j b G V f b W V 0 a W V y L D Q y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s a W V 1 e C 8 w L 3 N p d G U s N D I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A v Y W R y Z X N z Z V 9 j a G F t c D E s N D I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A v Y W R y Z X N z Z V 9 j a G F t c D I s N D I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A v Y W R y Z X N z Z V 9 j a G F t c D M s N D I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A v Y 2 9 k Z V 9 w b 3 N 0 Y W w s N D I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A v d m l s b G U s N D M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A v Z 2 V v L D Q z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s a W V 1 e C 8 x L 3 N p d G U s N D M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E v Y W R y Z X N z Z V 9 j a G F t c D E s N D M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E v Y W R y Z X N z Z V 9 j a G F t c D I s N D M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E v Y W R y Z X N z Z V 9 j a G F t c D M s N D M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E v Y 2 9 k Z V 9 w b 3 N 0 Y W w s N D M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E v d m l s b G U s N D M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E v Z 2 V v L D Q z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Z m 9 y X 2 l u b X A s N D M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n R p d H V s Z V 9 w Y X J j b 3 V y c y w 0 N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1 v Z G F s a X R l c 1 9 h Y 2 N l c 1 9 w Y X J j b 3 V y c y 9 m b 3 J t Y X R p b 2 5 f b 3 V 2 Z X J 0 Z S w 0 N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1 v Z G F s a X R l c 1 9 h Y 2 N l c 1 9 w Y X J j b 3 V y c y 9 t b 2 R h b G l 0 Z V 9 l b n N l a W d u Z W 1 l b n Q v M C w 0 N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1 v Z G F s a X R l c 1 9 h Y 2 N l c 1 9 w Y X J j b 3 V y c y 9 t b 2 R h b G l 0 Z V 9 l b n N l a W d u Z W 1 l b n Q v M S w 0 N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1 v Z G F s a X R l c 1 9 h Y 2 N l c 1 9 w Y X J j b 3 V y c y 9 0 Y X V 4 X 2 l u c 2 V y d G l v b l 9 w c m 9 m Z X N z a W 9 u b m V s b G U v Y W 5 u Z W V f Z G l w b G 9 t Y X R p b 2 4 s N D Q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t b 2 R h b G l 0 Z X N f Y W N j Z X N f c G F y Y 2 9 1 c n M v d G F 1 e F 9 p b n N l c n R p b 2 5 f c H J v Z m V z c 2 l v b m 5 l b G x l L 2 R h d G V f b 2 J z Z X J 2 Y X R p b 2 4 s N D Q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k Y X R l c 1 9 p b n N j c m l w d G l v b i 9 k Y X R l X 2 9 1 d m V y d H V y Z V 9 p b n N j c m l w d G l v b i w 0 N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R h d G V z X 2 l u c 2 N y a X B 0 a W 9 u L 2 R h d G V f Z m V y b W V 0 d X J l X 2 l u c 2 N y a X B 0 a W 9 u L D Q 0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b G l j Z W 5 j Z X N f Y 2 9 u c 2 V p b G x l Z X M v M C w 0 N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G l l b l 9 m a W N o Z S w 0 N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Z W 1 h a W x f c m V z c G 9 u c 2 F i b G V f c G V k Y W d v Z 2 l x d W U s N D U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1 v d F 9 j b G V f Z G l z Y 2 l w b G l u Y W l y Z S w 0 N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W 9 0 X 2 N s Z V 9 z Z W N 0 b 3 J p Z W w s N D U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1 v d F 9 j b G V f b W V 0 a W V y L D Q 1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a W 5 m b 3 J t Y X R p b 2 5 z X 3 B l Z G F n b 2 d p c X V l c y 9 s a W V 1 e C 8 w L 3 N p d G U s N D U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Y W R y Z X N z Z V 9 j a G F t c D E s N D U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Y W R y Z X N z Z V 9 j a G F t c D I s N D U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Y W R y Z X N z Z V 9 j a G F t c D M s N D U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Y 2 9 k Z V 9 w b 3 N 0 Y W w s N D U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d m l s b G U s N D U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Z 2 V v L D Q 2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Z m 9 y X 2 l u b X A s N D Y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n R p d H V s Z V 9 w Y X J j b 3 V y c y w 0 N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1 v Z G F s a X R l c 1 9 h Y 2 N l c 1 9 w Y X J j b 3 V y c y 9 m b 3 J t Y X R p b 2 5 f b 3 V 2 Z X J 0 Z S w 0 N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1 v Z G F s a X R l c 1 9 h Y 2 N l c 1 9 w Y X J j b 3 V y c y 9 t b 2 R h b G l 0 Z V 9 l b n N l a W d u Z W 1 l b n Q v M C w 0 N j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1 v Z G F s a X R l c 1 9 h Y 2 N l c 1 9 w Y X J j b 3 V y c y 9 t b 2 R h b G l 0 Z V 9 l b n N l a W d u Z W 1 l b n Q v M S w 0 N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1 v Z G F s a X R l c 1 9 h Y 2 N l c 1 9 w Y X J j b 3 V y c y 9 0 Y X V 4 X 2 l u c 2 V y d G l v b l 9 w c m 9 m Z X N z a W 9 u b m V s b G U v Y W 5 u Z W V f Z G l w b G 9 t Y X R p b 2 4 s N D Y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t b 2 R h b G l 0 Z X N f Y W N j Z X N f c G F y Y 2 9 1 c n M v d G F 1 e F 9 p b n N l c n R p b 2 5 f c H J v Z m V z c 2 l v b m 5 l b G x l L 2 R h d G V f b 2 J z Z X J 2 Y X R p b 2 4 s N D Y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k Y X R l c 1 9 p b n N j c m l w d G l v b i 9 k Y X R l X 2 9 1 d m V y d H V y Z V 9 p b n N j c m l w d G l v b i w 0 N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R h d G V z X 2 l u c 2 N y a X B 0 a W 9 u L 2 R h d G V f Z m V y b W V 0 d X J l X 2 l u c 2 N y a X B 0 a W 9 u L D Q 2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b G l j Z W 5 j Z X N f Y 2 9 u c 2 V p b G x l Z X M v M C w 0 N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b l 9 m a W N o Z S w 0 N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Z W 1 h a W x f c m V z c G 9 u c 2 F i b G V f c G V k Y W d v Z 2 l x d W U s N D c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1 v d F 9 j b G V f Z G l z Y 2 l w b G l u Y W l y Z S w 0 N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W 9 0 X 2 N s Z V 9 z Z W N 0 b 3 J p Z W w s N D c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1 v d F 9 j b G V f b W V 0 a W V y L D Q 3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a W 5 m b 3 J t Y X R p b 2 5 z X 3 B l Z G F n b 2 d p c X V l c y 9 s a W V 1 e C 8 w L 3 N p d G U s N D c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x p Z X V 4 L z A v Y W R y Z X N z Z V 9 j a G F t c D E s N D c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x p Z X V 4 L z A v Y W R y Z X N z Z V 9 j a G F t c D I s N D c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x p Z X V 4 L z A v Y W R y Z X N z Z V 9 j a G F t c D M s N D c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x p Z X V 4 L z A v Y 2 9 k Z V 9 w b 3 N 0 Y W w s N D g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x p Z X V 4 L z A v d m l s b G U s N D g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x p Z X V 4 L z A v Z 2 V v L D Q 4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Z m 9 y X 2 l u b X A s N D g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n R p d H V s Z V 9 w Y X J j b 3 V y c y w 0 O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1 v Z G F s a X R l c 1 9 h Y 2 N l c 1 9 w Y X J j b 3 V y c y 9 m b 3 J t Y X R p b 2 5 f b 3 V 2 Z X J 0 Z S w 0 O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1 v Z G F s a X R l c 1 9 h Y 2 N l c 1 9 w Y X J j b 3 V y c y 9 t b 2 R h b G l 0 Z V 9 l b n N l a W d u Z W 1 l b n Q v M C w 0 O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1 v Z G F s a X R l c 1 9 h Y 2 N l c 1 9 w Y X J j b 3 V y c y 9 t b 2 R h b G l 0 Z V 9 l b n N l a W d u Z W 1 l b n Q v M S w 0 O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1 v Z G F s a X R l c 1 9 h Y 2 N l c 1 9 w Y X J j b 3 V y c y 9 0 Y X V 4 X 2 l u c 2 V y d G l v b l 9 w c m 9 m Z X N z a W 9 u b m V s b G U v Y W 5 u Z W V f Z G l w b G 9 t Y X R p b 2 4 s N D g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t b 2 R h b G l 0 Z X N f Y W N j Z X N f c G F y Y 2 9 1 c n M v d G F 1 e F 9 p b n N l c n R p b 2 5 f c H J v Z m V z c 2 l v b m 5 l b G x l L 2 R h d G V f b 2 J z Z X J 2 Y X R p b 2 4 s N D g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k Y X R l c 1 9 p b n N j c m l w d G l v b i 9 k Y X R l X 2 9 1 d m V y d H V y Z V 9 p b n N j c m l w d G l v b i w 0 O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R h d G V z X 2 l u c 2 N y a X B 0 a W 9 u L 2 R h d G V f Z m V y b W V 0 d X J l X 2 l u c 2 N y a X B 0 a W 9 u L D Q 5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b G l j Z W 5 j Z X N f Y 2 9 u c 2 V p b G x l Z X M s N D k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x p Z W 5 f Z m l j a G U s N D k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V t Y W l s X 3 J l c 3 B v b n N h Y m x l X 3 B l Z G F n b 2 d p c X V l L D Q 5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t b 3 R f Y 2 x l X 2 R p c 2 N p c G x p b m F p c m U s N D k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1 v d F 9 j b G V f c 2 V j d G 9 y a W V s L D Q 5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t b 3 R f Y 2 x l X 2 1 l d G l l c i w 0 O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b G l l d X g v M C 9 z a X R l L D Q 5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s a W V 1 e C 8 w L 2 F k c m V z c 2 V f Y 2 h h b X A x L D Q 5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s a W V 1 e C 8 w L 2 F k c m V z c 2 V f Y 2 h h b X A y L D U w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s a W V 1 e C 8 w L 2 F k c m V z c 2 V f Y 2 h h b X A z L D U w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s a W V 1 e C 8 w L 2 N v Z G V f c G 9 z d G F s L D U w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s a W V 1 e C 8 w L 3 Z p b G x l L D U w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s a W V 1 e C 8 w L 2 d l b y w 1 M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b W 9 k Y W x p d G V f Z W 5 z Z W l n b m V t Z W 5 0 L z M s N T A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b W 9 k Y W x p d G V z X 2 F j Y 2 V z X 3 B h c m N v d X J z L 2 1 v Z G F s a X R l X 2 V u c 2 V p Z 2 5 l b W V u d C 8 z L D U w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t b 2 R h b G l 0 Z V 9 l b n N l a W d u Z W 1 l b n Q v M y w 1 M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k Y X R l c 1 9 p b n N j c m l w d G l v b i 9 k Y X R l X 2 9 1 d m V y d H V y Z V 9 p b n N j c m l w d G l v b i w 1 M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k Y X R l c 1 9 p b n N j c m l w d G l v b i 9 k Y X R l X 2 Z l c m 1 l d H V y Z V 9 p b n N j c m l w d G l v b i w 1 M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s a W N l b m N l c 1 9 j b 2 5 z Z W l s b G V l c y 8 w L D U x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1 v Z G F s a X R l c 1 9 h Y 2 N l c 1 9 w Y X J j b 3 V y c y 9 t b 2 R h b G l 0 Z V 9 l b n N l a W d u Z W 1 l b n Q s N T E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k Y X R l c 1 9 y Z W N y d X R l b W V u d C 9 k Y X R l X 2 9 1 d m V y d H V y Z V 9 j Y W 1 w Y W d u Z S w 1 M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U x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b G l j Z W 5 j Z X N f Y 2 9 u c 2 V p b G x l Z X M v M C w 1 M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A v Y X R 0 Z W 5 k d S w 1 M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E v Y X R 0 Z W 5 k d S w 1 M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I v Y X R 0 Z W 5 k d S w 1 M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M v Y X R 0 Z W 5 k d S w 1 M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Q v Y X R 0 Z W 5 k d S w 1 M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1 v Z G F s a X R l c 1 9 j Y W 5 k a W R h d H V y Z S 9 j c m l 0 Z X J l c 1 9 l e G F t Z W 4 v M C w 1 M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x p Y 2 V u Y 2 V z X 2 N v b n N l a W x s Z W V z L z E s N T I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s a W N l b m N l c 1 9 j b 2 5 z Z W l s b G V l c y 8 y L D U y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b G l j Z W 5 j Z X N f Y 2 9 u c 2 V p b G x l Z X M v M i w 1 M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x p Y 2 V u Y 2 V z X 2 N v b n N l a W x s Z W V z L z E s N T I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s a W N l b m N l c 1 9 j b 2 5 z Z W l s b G V l c y 8 y L D U y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b W 9 k Y W x p d G V z X 2 N h b m R p Z G F 0 d X J l L 2 N y a X R l c m V z X 2 V 4 Y W 1 l b i 8 x L D U y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z a X R l L D U y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h Z H J l c 3 N l X 2 N o Y W 1 w M S w 1 M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E v Y W R y Z X N z Z V 9 j a G F t c D I s N T I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x L 2 F k c m V z c 2 V f Y 2 h h b X A z L D U z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j b 2 R l X 3 B v c 3 R h b C w 1 M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E v d m l s b G U s N T M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x L 2 d l b y w 1 M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I v c 2 l 0 Z S w 1 M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I v Y W R y Z X N z Z V 9 j a G F t c D E s N T M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y L 2 F k c m V z c 2 V f Y 2 h h b X A y L D U z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h Z H J l c 3 N l X 2 N o Y W 1 w M y w 1 M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I v Y 2 9 k Z V 9 w b 3 N 0 Y W w s N T M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y L 3 Z p b G x l L D U z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n Z W 8 s N T Q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x L 3 N p d G U s N T Q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x L 2 F k c m V z c 2 V f Y 2 h h b X A x L D U 0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h Z H J l c 3 N l X 2 N o Y W 1 w M i w 1 N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E v Y W R y Z X N z Z V 9 j a G F t c D M s N T Q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x L 2 N v Z G V f c G 9 z d G F s L D U 0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2 a W x s Z S w 1 N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E v Z 2 V v L D U 0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z a X R l L D U 0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h Z H J l c 3 N l X 2 N o Y W 1 w M S w 1 N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E v Y W R y Z X N z Z V 9 j a G F t c D I s N T U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x L 2 F k c m V z c 2 V f Y 2 h h b X A z L D U 1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j b 2 R l X 3 B v c 3 R h b C w 1 N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E v d m l s b G U s N T U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x L 2 d l b y w 1 N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s a W N l b m N l c 1 9 j b 2 5 z Z W l s b G V l c y w 1 N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x p Y 2 V u Y 2 V z X 2 N v b n N l a W x s Z W V z L D U 1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b G l j Z W 5 j Z X N f Y 2 9 u c 2 V p b G x l Z X M s N T U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4 L 2 F 0 d G V u Z H U s N T U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5 L 2 F 0 d G V u Z H U s N T U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s a W N l b m N l c 1 9 j b 2 5 z Z W l s b G V l c y w 1 N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E v c 2 l 0 Z S w 1 N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E v Y W R y Z X N z Z V 9 j a G F t c D E s N T Y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x L 2 F k c m V z c 2 V f Y 2 h h b X A y L D U 2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h Z H J l c 3 N l X 2 N o Y W 1 w M y w 1 N j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E v Y 2 9 k Z V 9 w b 3 N 0 Y W w s N T Y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x L 3 Z p b G x l L D U 2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n Z W 8 s N T Y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y L 3 N p d G U s N T Y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y L 2 F k c m V z c 2 V f Y 2 h h b X A x L D U 2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h Z H J l c 3 N l X 2 N o Y W 1 w M i w 1 N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I v Y W R y Z X N z Z V 9 j a G F t c D M s N T c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y L 2 N v Z G V f c G 9 z d G F s L D U 3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2 a W x s Z S w 1 N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I v Z 2 V v L D U 3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z a X R l L D U 3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h Z H J l c 3 N l X 2 N o Y W 1 w M S w 1 N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E v Y W R y Z X N z Z V 9 j a G F t c D I s N T c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x L 2 F k c m V z c 2 V f Y 2 h h b X A z L D U 3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j b 2 R l X 3 B v c 3 R h b C w 1 N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E v d m l s b G U s N T g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x L 2 d l b y w 1 O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s a W N l b m N l c 1 9 j b 2 5 z Z W l s b G V l c y 8 x L D U 4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x p Y 2 V u Y 2 V z X 2 N v b n N l a W x s Z W V z L z I s N T g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t b 3 R f Y 2 x l X 2 R p c 2 N p c G x p b m F p c m U v M C w 1 O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Z G l z Y 2 l w b G l u Y W l y Z S 8 w L D U 4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k a X N j a X B s a W 5 h a X J l L z E s N T g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R p c 2 N p c G x p b m F p c m U v M i w 1 O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Z G l z Y 2 l w b G l u Y W l y Z S 8 z L D U 4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k a X N j a X B s a W 5 h a X J l L z Q s N T g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3 N l Y 3 R v c m l l b C 8 w L D U 5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z Z W N 0 b 3 J p Z W w v M S w 1 O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c 2 V j d G 9 y a W V s L z I s N T k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1 l d G l l c i 8 w L D U 5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M S w 1 O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b W V 0 a W V y L z I s N T k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1 l d G l l c i 8 z L D U 5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N C w 1 O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b W V 0 a W V y L z U s N T k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1 l d G l l c i 8 2 L D U 5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N y w 2 M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Z G l z Y 2 l w b G l u Y W l y Z S 8 w L D Y w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k a X N j a X B s a W 5 h a X J l L z E s N j A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R p c 2 N p c G x p b m F p c m U v M i w 2 M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Z G l z Y 2 l w b G l u Y W l y Z S 8 z L D Y w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k a X N j a X B s a W 5 h a X J l L z Q s N j A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3 N l Y 3 R v c m l l b C 8 w L D Y w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z Z W N 0 b 3 J p Z W w v M S w 2 M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c 2 V j d G 9 y a W V s L z I s N j A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w L D Y w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t Z X R p Z X I v M S w 2 M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b W V 0 a W V y L z I s N j E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z L D Y x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t Z X R p Z X I v N C w 2 M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b W V 0 a W V y L z U s N j E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2 L D Y x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t b 2 R h b G l 0 Z V 9 l b n N l a W d u Z W 1 l b n Q s N j E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s a W N l b m N l c 1 9 j b 2 5 z Z W l s b G V l c y w 2 M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N y a X R l c m V z L z A v Y 3 J p d G V y Z S w 2 M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x p Y 2 V u Y 2 V z X 2 N v b n N l a W x s Z W V z L D Y x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b G l j Z W 5 j Z X N f Y 2 9 u c 2 V p b G x l Z X M s N j I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s a W N l b m N l c 1 9 j b 2 5 z Z W l s b G V l c y w 2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g v Y X R 0 Z W 5 k d S w 2 M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E w L 2 F 0 d G V u Z H U s N j I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x M S 9 h d H R l b m R 1 L D Y y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M T I v Y X R 0 Z W 5 k d S w 2 M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E z L 2 F 0 d G V u Z H U s N j I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x N C 9 h d H R l b m R 1 L D Y y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Y 2 F s X 2 1 l b n R p b 2 4 s N j I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m b 3 J f a W 5 t c C w 2 M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d G l 0 d W x l X 3 B h c m N v d X J z L D Y z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A v b W 9 k Y W x p d G V z X 2 F j Y 2 V z X 3 B h c m N v d X J z L 2 Z v c m 1 h d G l v b l 9 v d X Z l c n R l L D Y z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A v b W 9 k Y W x p d G V z X 2 F j Y 2 V z X 3 B h c m N v d X J z L 2 1 v Z G F s a X R l X 2 V u c 2 V p Z 2 5 l b W V u d C 8 w L D Y z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A v b W 9 k Y W x p d G V z X 2 F j Y 2 V z X 3 B h c m N v d X J z L 3 R h d X h f a W 5 z Z X J 0 a W 9 u X 3 B y b 2 Z l c 3 N p b 2 5 u Z W x s Z S 9 h b m 5 l Z V 9 k a X B s b 2 1 h d G l v b i w 2 M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1 v Z G F s a X R l c 1 9 h Y 2 N l c 1 9 w Y X J j b 3 V y c y 9 0 Y X V 4 X 2 l u c 2 V y d G l v b l 9 w c m 9 m Z X N z a W 9 u b m V s b G U v Z G F 0 Z V 9 v Y n N l c n Z h d G l v b i w 2 M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G l l b l 9 m a W N o Z S w 2 M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Z W 1 h a W x f c m V z c G 9 u c 2 F i b G V f c G V k Y W d v Z 2 l x d W U s N j M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p b m Z v c m 1 h d G l v b n N f c G V k Y W d v Z 2 l x d W V z L 2 1 v d F 9 j b G V f Z G l z Y 2 l w b G l u Y W l y Z S w 2 M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W 9 0 X 2 N s Z V 9 z Z W N 0 b 3 J p Z W w s N j M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p b m Z v c m 1 h d G l v b n N f c G V k Y W d v Z 2 l x d W V z L 2 1 v d F 9 j b G V f b W V 0 a W V y L D Y z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A v a W 5 m b 3 J t Y X R p b 2 5 z X 3 B l Z G F n b 2 d p c X V l c y 9 s a W V 1 e C 8 w L 3 N p d G U s N j Q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p b m Z v c m 1 h d G l v b n N f c G V k Y W d v Z 2 l x d W V z L 2 x p Z X V 4 L z A v Y W R y Z X N z Z V 9 j a G F t c D E s N j Q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p b m Z v c m 1 h d G l v b n N f c G V k Y W d v Z 2 l x d W V z L 2 x p Z X V 4 L z A v Y W R y Z X N z Z V 9 j a G F t c D I s N j Q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p b m Z v c m 1 h d G l v b n N f c G V k Y W d v Z 2 l x d W V z L 2 x p Z X V 4 L z A v Y W R y Z X N z Z V 9 j a G F t c D M s N j Q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p b m Z v c m 1 h d G l v b n N f c G V k Y W d v Z 2 l x d W V z L 2 x p Z X V 4 L z A v Y 2 9 k Z V 9 w b 3 N 0 Y W w s N j Q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p b m Z v c m 1 h d G l v b n N f c G V k Y W d v Z 2 l x d W V z L 2 x p Z X V 4 L z A v d m l s b G U s N j Q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p b m Z v c m 1 h d G l v b n N f c G V k Y W d v Z 2 l x d W V z L 2 x p Z X V 4 L z A v Z 2 V v L D Y 0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Z m 9 y X 2 l u b X A s N j Q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n R p d H V s Z V 9 w Y X J j b 3 V y c y w 2 N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1 v Z G F s a X R l c 1 9 h Y 2 N l c 1 9 w Y X J j b 3 V y c y 9 m b 3 J t Y X R p b 2 5 f b 3 V 2 Z X J 0 Z S w 2 N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1 v Z G F s a X R l c 1 9 h Y 2 N l c 1 9 w Y X J j b 3 V y c y 9 t b 2 R h b G l 0 Z V 9 l b n N l a W d u Z W 1 l b n Q v M C w 2 N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1 v Z G F s a X R l c 1 9 h Y 2 N l c 1 9 w Y X J j b 3 V y c y 9 t b 2 R h b G l 0 Z V 9 l b n N l a W d u Z W 1 l b n Q v M S w 2 N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1 v Z G F s a X R l c 1 9 h Y 2 N l c 1 9 w Y X J j b 3 V y c y 9 t b 2 R h b G l 0 Z V 9 l b n N l a W d u Z W 1 l b n Q v M i w 2 N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1 v Z G F s a X R l c 1 9 h Y 2 N l c 1 9 w Y X J j b 3 V y c y 9 t b 2 R h b G l 0 Z V 9 l b n N l a W d u Z W 1 l b n Q v M y w 2 N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1 v Z G F s a X R l c 1 9 h Y 2 N l c 1 9 w Y X J j b 3 V y c y 9 0 Y X V 4 X 2 l u c 2 V y d G l v b l 9 w c m 9 m Z X N z a W 9 u b m V s b G U v Y W 5 u Z W V f Z G l w b G 9 t Y X R p b 2 4 s N j U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t b 2 R h b G l 0 Z X N f Y W N j Z X N f c G F y Y 2 9 1 c n M v d G F 1 e F 9 p b n N l c n R p b 2 5 f c H J v Z m V z c 2 l v b m 5 l b G x l L 2 R h d G V f b 2 J z Z X J 2 Y X R p b 2 4 s N j U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x p Z W 5 f Z m l j a G U s N j U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V t Y W l s X 3 J l c 3 B v b n N h Y m x l X 3 B l Z G F n b 2 d p c X V l L D Y 1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a W 5 m b 3 J t Y X R p b 2 5 z X 3 B l Z G F n b 2 d p c X V l c y 9 t b 3 R f Y 2 x l X 2 R p c 2 N p c G x p b m F p c m U s N j U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1 v d F 9 j b G V f c 2 V j d G 9 y a W V s L D Y 1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a W 5 m b 3 J t Y X R p b 2 5 z X 3 B l Z G F n b 2 d p c X V l c y 9 t b 3 R f Y 2 x l X 2 1 l d G l l c i w 2 N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l u Z m 9 y b W F 0 a W 9 u c 1 9 w Z W R h Z 2 9 n a X F 1 Z X M v b G l l d X g v M C 9 z a X R l L D Y 2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a W 5 m b 3 J t Y X R p b 2 5 z X 3 B l Z G F n b 2 d p c X V l c y 9 s a W V 1 e C 8 w L 2 F k c m V z c 2 V f Y 2 h h b X A x L D Y 2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a W 5 m b 3 J t Y X R p b 2 5 z X 3 B l Z G F n b 2 d p c X V l c y 9 s a W V 1 e C 8 w L 2 F k c m V z c 2 V f Y 2 h h b X A y L D Y 2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a W 5 m b 3 J t Y X R p b 2 5 z X 3 B l Z G F n b 2 d p c X V l c y 9 s a W V 1 e C 8 w L 2 F k c m V z c 2 V f Y 2 h h b X A z L D Y 2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a W 5 m b 3 J t Y X R p b 2 5 z X 3 B l Z G F n b 2 d p c X V l c y 9 s a W V 1 e C 8 w L 2 N v Z G V f c G 9 z d G F s L D Y 2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a W 5 m b 3 J t Y X R p b 2 5 z X 3 B l Z G F n b 2 d p c X V l c y 9 s a W V 1 e C 8 w L 3 Z p b G x l L D Y 2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a W 5 m b 3 J t Y X R p b 2 5 z X 3 B l Z G F n b 2 d p c X V l c y 9 s a W V 1 e C 8 w L 2 d l b y w 2 N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Z v c l 9 p b m 1 w L D Y 2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0 a X R 1 b G V f c G F y Y 2 9 1 c n M s N j Y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i 9 t b 2 R h b G l 0 Z X N f Y W N j Z X N f c G F y Y 2 9 1 c n M v Z m 9 y b W F 0 a W 9 u X 2 9 1 d m V y d G U s N j c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i 9 t b 2 R h b G l 0 Z X N f Y W N j Z X N f c G F y Y 2 9 1 c n M v b W 9 k Y W x p d G V f Z W 5 z Z W l n b m V t Z W 5 0 L z A s N j c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i 9 t b 2 R h b G l 0 Z X N f Y W N j Z X N f c G F y Y 2 9 1 c n M v d G F 1 e F 9 p b n N l c n R p b 2 5 f c H J v Z m V z c 2 l v b m 5 l b G x l L 2 F u b m V l X 2 R p c G x v b W F 0 a W 9 u L D Y 3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b W 9 k Y W x p d G V z X 2 F j Y 2 V z X 3 B h c m N v d X J z L 3 R h d X h f a W 5 z Z X J 0 a W 9 u X 3 B y b 2 Z l c 3 N p b 2 5 u Z W x s Z S 9 k Y X R l X 2 9 i c 2 V y d m F 0 a W 9 u L D Y 3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s a W V u X 2 Z p Y 2 h l L D Y 3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l b W F p b F 9 y Z X N w b 2 5 z Y W J s Z V 9 w Z W R h Z 2 9 n a X F 1 Z S w 2 N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l u Z m 9 y b W F 0 a W 9 u c 1 9 w Z W R h Z 2 9 n a X F 1 Z X M v b W 9 0 X 2 N s Z V 9 k a X N j a X B s a W 5 h a X J l L D Y 3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t b 3 R f Y 2 x l X 3 N l Y 3 R v c m l l b C w 2 N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l u Z m 9 y b W F 0 a W 9 u c 1 9 w Z W R h Z 2 9 n a X F 1 Z X M v b W 9 0 X 2 N s Z V 9 t Z X R p Z X I s N j c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i 9 p b m Z v c m 1 h d G l v b n N f c G V k Y W d v Z 2 l x d W V z L 2 x p Z X V 4 L z A v c 2 l 0 Z S w 2 N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l u Z m 9 y b W F 0 a W 9 u c 1 9 w Z W R h Z 2 9 n a X F 1 Z X M v b G l l d X g v M C 9 h Z H J l c 3 N l X 2 N o Y W 1 w M S w 2 O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l u Z m 9 y b W F 0 a W 9 u c 1 9 w Z W R h Z 2 9 n a X F 1 Z X M v b G l l d X g v M C 9 h Z H J l c 3 N l X 2 N o Y W 1 w M i w 2 O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l u Z m 9 y b W F 0 a W 9 u c 1 9 w Z W R h Z 2 9 n a X F 1 Z X M v b G l l d X g v M C 9 h Z H J l c 3 N l X 2 N o Y W 1 w M y w 2 O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l u Z m 9 y b W F 0 a W 9 u c 1 9 w Z W R h Z 2 9 n a X F 1 Z X M v b G l l d X g v M C 9 j b 2 R l X 3 B v c 3 R h b C w 2 O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l u Z m 9 y b W F 0 a W 9 u c 1 9 w Z W R h Z 2 9 n a X F 1 Z X M v b G l l d X g v M C 9 2 a W x s Z S w 2 O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l u Z m 9 y b W F 0 a W 9 u c 1 9 w Z W R h Z 2 9 n a X F 1 Z X M v b G l l d X g v M C 9 n Z W 8 s N j g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s a W N l b m N l c 1 9 j b 2 5 z Z W l s b G V l c y 8 z L D Y 4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O C 9 h d H R l b m R 1 L D Y 4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b G l j Z W 5 j Z X N f Y 2 9 u c 2 V p b G x l Z X M v M y w 2 O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x p Y 2 V u Y 2 V z X 2 N v b n N l a W x s Z W V z L z M s N j g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Y X R 0 Z W 5 k d X M v O S 9 h d H R l b m R 1 L D Y 5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b W 9 k Y W x p d G V z X 2 F j Y 2 V z X 3 B h c m N v d X J z L 2 1 v Z G F s a X R l X 2 V u c 2 V p Z 2 5 l b W V u d C 8 z L D Y 5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b W 9 k Y W x p d G V z X 2 F j Y 2 V z X 3 B h c m N v d X J z L 2 1 v Z G F s a X R l X 2 V u c 2 V p Z 2 5 l b W V u d C 8 y L D Y 5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b W 9 k Y W x p d G V z X 2 F j Y 2 V z X 3 B h c m N v d X J z L 2 1 v Z G F s a X R l X 2 V u c 2 V p Z 2 5 l b W V u d C 8 z L D Y 5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b W 9 k Y W x p d G V z X 2 F j Y 2 V z X 3 B h c m N v d X J z L 2 1 v Z G F s a X R l X 2 V u c 2 V p Z 2 5 l b W V u d C 8 y L D Y 5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b W 9 k Y W x p d G V z X 2 F j Y 2 V z X 3 B h c m N v d X J z L 2 1 v Z G F s a X R l X 2 V u c 2 V p Z 2 5 l b W V u d C 8 z L D Y 5 N X 0 m c X V v d D s s J n F 1 b 3 Q 7 U 2 V j d G l v b j E v T 2 Z m c m V f R E 5 N X z I w M j M t M j A y N F 9 V Q 0 F f M D A 2 M j I w N V B f R U 5 f Q 0 9 V U l N f R E V f V F J B S V R F T U V O V C 9 U e X B l I G 1 v Z G l m a c O p L n t t Z W 5 0 a W 9 u L 2 N v b n R y Y W N 0 d W F s a X N h d G l v b i 9 j b 2 F j Y 3 J l Z G l 0 Y X R p b 2 4 v a W 5 z Y y w 2 O T Z 9 J n F 1 b 3 Q 7 L C Z x d W 9 0 O 1 N l Y 3 R p b 2 4 x L 0 9 m Z n J l X 0 R O T V 8 y M D I z L T I w M j R f V U N B X z A w N j I y M D V Q X 0 V O X 0 N P V V J T X 0 R F X 1 R S Q U l U R U 1 F T l Q v V H l w Z S B t b 2 R p Z m n D q S 5 7 b W V u d G l v b i 9 j b 2 5 0 c m F j d H V h b G l z Y X R p b 2 4 v Y 2 9 h Y 2 N y Z W R p d G F 0 a W 9 u L 2 V 0 Y W J s a X N z Z W 1 l b n R z X 2 N v Y W N j c m V k a X R l c y 8 w L 2 V 0 Y V 9 1 Y W k s N j k 3 f S Z x d W 9 0 O y w m c X V v d D t T Z W N 0 a W 9 u M S 9 P Z m Z y Z V 9 E T k 1 f M j A y M y 0 y M D I 0 X 1 V D Q V 8 w M D Y y M j A 1 U F 9 F T l 9 D T 1 V S U 1 9 E R V 9 U U k F J V E V N R U 5 U L 1 R 5 c G U g b W 9 k a W Z p w 6 k u e 2 1 l b n R p b 2 4 v Y 2 9 u d H J h Y 3 R 1 Y W x p c 2 F 0 a W 9 u L 2 N v Y W N j c m V k a X R h d G l v b i 9 l d G F i b G l z c 2 V t Z W 5 0 c 1 9 j b 2 F j Y 3 J l Z G l 0 Z X M v M C 9 l d G F f b m F t Z S w 2 O T h 9 J n F 1 b 3 Q 7 L C Z x d W 9 0 O 1 N l Y 3 R p b 2 4 x L 0 9 m Z n J l X 0 R O T V 8 y M D I z L T I w M j R f V U N B X z A w N j I y M D V Q X 0 V O X 0 N P V V J T X 0 R F X 1 R S Q U l U R U 1 F T l Q v V H l w Z S B t b 2 R p Z m n D q S 5 7 b W V u d G l v b i 9 j b 2 5 0 c m F j d H V h b G l z Y X R p b 2 4 v Y 2 9 h Y 2 N y Z W R p d G F 0 a W 9 u L 2 V 0 Y W J s a X N z Z W 1 l b n R z X 2 N v Y W N j c m V k a X R l c y 8 w L 2 l u c 2 M s N j k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h d H R l b m R 1 c y 8 4 L 2 F 0 d G V u Z H U s N z A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h d H R l b m R 1 c y 8 5 L 2 F 0 d G V u Z H U s N z A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s a W N l b m N l c 1 9 j b 2 5 z Z W l s b G V l c y 8 x L D c w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N z A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k Y X R l c 1 9 y Z W N y d X R l b W V u d C 9 k Y X R l X 2 Z l c m 1 l d H V y Z V 9 j Y W 1 w Y W d u Z S w 3 M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x p Y 2 V u Y 2 V z X 2 N v b n N l a W x s Z W V z L z A s N z A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h d H R l b m R 1 c y 8 w L 2 F 0 d G V u Z H U s N z A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h d H R l b m R 1 c y 8 x L 2 F 0 d G V u Z H U s N z A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h d H R l b m R 1 c y 8 y L 2 F 0 d G V u Z H U s N z A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h d H R l b m R 1 c y 8 z L 2 F 0 d G V u Z H U s N z A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h d H R l b m R 1 c y 8 0 L 2 F 0 d G V u Z H U s N z E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h d H R l b m R 1 c y 8 1 L 2 F 0 d G V u Z H U s N z E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h d H R l b m R 1 c y 8 2 L 2 F 0 d G V u Z H U s N z E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t b 2 R h b G l 0 Z X N f Y 2 F u Z G l k Y X R 1 c m U v Y 3 J p d G V y Z X N f Z X h h b W V u L z A s N z E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Z m 9 y X 2 l u b X A s N z E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a W 5 0 a X R 1 b G V f c G F y Y 2 9 1 c n M s N z E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b W 9 k Y W x p d G V z X 2 F j Y 2 V z X 3 B h c m N v d X J z L 2 Z v c m 1 h d G l v b l 9 v d X Z l c n R l L D c x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1 v Z G F s a X R l c 1 9 h Y 2 N l c 1 9 w Y X J j b 3 V y c y 9 t b 2 R h b G l 0 Z V 9 l b n N l a W d u Z W 1 l b n Q v M C w 3 M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t b 2 R h b G l 0 Z X N f Y W N j Z X N f c G F y Y 2 9 1 c n M v b W 9 k Y W x p d G V f Z W 5 z Z W l n b m V t Z W 5 0 L z E s N z E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b W 9 k Y W x p d G V z X 2 F j Y 2 V z X 3 B h c m N v d X J z L 3 R h d X h f a W 5 z Z X J 0 a W 9 u X 3 B y b 2 Z l c 3 N p b 2 5 u Z W x s Z S 9 h b m 5 l Z V 9 k a X B s b 2 1 h d G l v b i w 3 M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t b 2 R h b G l 0 Z X N f Y W N j Z X N f c G F y Y 2 9 1 c n M v d G F 1 e F 9 p b n N l c n R p b 2 5 f c H J v Z m V z c 2 l v b m 5 l b G x l L 2 R h d G V f b 2 J z Z X J 2 Y X R p b 2 4 s N z I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k Y X R l c 1 9 y Z W N y d X R l b W V u d C 9 k Y X R l X 2 9 1 d m V y d H V y Z V 9 j Y W 1 w Y W d u Z S w 3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c y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j Y W 5 k a W R h d H V y Z X M v b G l j Z W 5 j Z X N f Y 2 9 u c 2 V p b G x l Z X M v M C w 3 M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x p Y 2 V u Y 2 V z X 2 N v b n N l a W x s Z W V z L z E s N z I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h d H R l b m R 1 c y 8 w L 2 F 0 d G V u Z H U s N z I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h d H R l b m R 1 c y 8 x L 2 F 0 d G V u Z H U s N z I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h d H R l b m R 1 c y 8 y L 2 F 0 d G V u Z H U s N z I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h d H R l b m R 1 c y 8 z L 2 F 0 d G V u Z H U s N z I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h d H R l b m R 1 c y 8 0 L 2 F 0 d G V u Z H U s N z I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h d H R l b m R 1 c y 8 1 L 2 F 0 d G V u Z H U s N z M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h d H R l b m R 1 c y 8 2 L 2 F 0 d G V u Z H U s N z M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t b 2 R h b G l 0 Z X N f Y 2 F u Z G l k Y X R 1 c m U v Y 3 J p d G V y Z X N f Z X h h b W V u L z A s N z M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u X 2 Z p Y 2 h l L D c z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w Z W R h Z 2 9 n a X F 1 Z X M v Z W 1 h a W x f c m V z c G 9 u c 2 F i b G V f c G V k Y W d v Z 2 l x d W U s N z M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t b 3 R f Y 2 x l X 2 R p c 2 N p c G x p b m F p c m U s N z M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t b 3 R f Y 2 x l X 3 N l Y 3 R v c m l l b C w 3 M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1 v d F 9 j b G V f b W V 0 a W V y L D c z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w Z W R h Z 2 9 n a X F 1 Z X M v b G l l d X g v M C 9 z a X R l L D c z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w Z W R h Z 2 9 n a X F 1 Z X M v b G l l d X g v M C 9 h Z H J l c 3 N l X 2 N o Y W 1 w M S w 3 M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x p Z X V 4 L z A v Y W R y Z X N z Z V 9 j a G F t c D I s N z Q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2 F k c m V z c 2 V f Y 2 h h b X A z L D c 0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w Z W R h Z 2 9 n a X F 1 Z X M v b G l l d X g v M C 9 j b 2 R l X 3 B v c 3 R h b C w 3 N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x p Z X V 4 L z A v d m l s b G U s N z Q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2 d l b y w 3 N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m b 3 J f a W 5 t c C w 3 N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p b n R p d H V s Z V 9 w Y X J j b 3 V y c y w 3 N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t b 2 R h b G l 0 Z X N f Y W N j Z X N f c G F y Y 2 9 1 c n M v Z m 9 y b W F 0 a W 9 u X 2 9 1 d m V y d G U s N z Q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b W 9 k Y W x p d G V z X 2 F j Y 2 V z X 3 B h c m N v d X J z L 2 1 v Z G F s a X R l X 2 V u c 2 V p Z 2 5 l b W V u d C 8 w L D c 0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1 v Z G F s a X R l c 1 9 h Y 2 N l c 1 9 w Y X J j b 3 V y c y 9 t b 2 R h b G l 0 Z V 9 l b n N l a W d u Z W 1 l b n Q v M S w 3 N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t b 2 R h b G l 0 Z X N f Y W N j Z X N f c G F y Y 2 9 1 c n M v d G F 1 e F 9 p b n N l c n R p b 2 5 f c H J v Z m V z c 2 l v b m 5 l b G x l L 2 F u b m V l X 2 R p c G x v b W F 0 a W 9 u L D c 1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1 v Z G F s a X R l c 1 9 h Y 2 N l c 1 9 w Y X J j b 3 V y c y 9 0 Y X V 4 X 2 l u c 2 V y d G l v b l 9 w c m 9 m Z X N z a W 9 u b m V s b G U v Z G F 0 Z V 9 v Y n N l c n Z h d G l v b i w 3 N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c 1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Z G F 0 Z X N f c m V j c n V 0 Z W 1 l b n Q v Z G F 0 Z V 9 m Z X J t Z X R 1 c m V f Y 2 F t c G F n b m U s N z U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2 N h b m R p Z G F 0 d X J l c y 9 s a W N l b m N l c 1 9 j b 2 5 z Z W l s b G V l c y 8 w L D c 1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b G l j Z W 5 j Z X N f Y 2 9 u c 2 V p b G x l Z X M v M S w 3 N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F 0 d G V u Z H V z L z A v Y X R 0 Z W 5 k d S w 3 N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F 0 d G V u Z H V z L z E v Y X R 0 Z W 5 k d S w 3 N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F 0 d G V u Z H V z L z I v Y X R 0 Z W 5 k d S w 3 N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F 0 d G V u Z H V z L z M v Y X R 0 Z W 5 k d S w 3 N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F 0 d G V u Z H V z L z Q v Y X R 0 Z W 5 k d S w 3 N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1 v Z G F s a X R l c 1 9 j Y W 5 k a W R h d H V y Z S 9 j c m l 0 Z X J l c 1 9 l e G F t Z W 4 v M C w 3 N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x p Z W 5 f Z m l j a G U s N z Y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l b W F p b F 9 y Z X N w b 2 5 z Y W J s Z V 9 w Z W R h Z 2 9 n a X F 1 Z S w 3 N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1 v d F 9 j b G V f Z G l z Y 2 l w b G l u Y W l y Z S w 3 N j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1 v d F 9 j b G V f c 2 V j d G 9 y a W V s L D c 2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w Z W R h Z 2 9 n a X F 1 Z X M v b W 9 0 X 2 N s Z V 9 t Z X R p Z X I s N z Y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3 N p d G U s N z Y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2 F k c m V z c 2 V f Y 2 h h b X A x L D c 2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w Z W R h Z 2 9 n a X F 1 Z X M v b G l l d X g v M C 9 h Z H J l c 3 N l X 2 N o Y W 1 w M i w 3 N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x p Z X V 4 L z A v Y W R y Z X N z Z V 9 j a G F t c D M s N z c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2 N v Z G V f c G 9 z d G F s L D c 3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w Z W R h Z 2 9 n a X F 1 Z X M v b G l l d X g v M C 9 2 a W x s Z S w 3 N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x p Z X V 4 L z A v Z 2 V v L D c 3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m b 3 J f a W 5 t c C w 3 N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a W 5 0 a X R 1 b G V f c G F y Y 2 9 1 c n M s N z c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1 v Z G F s a X R l c 1 9 h Y 2 N l c 1 9 w Y X J j b 3 V y c y 9 m b 3 J t Y X R p b 2 5 f b 3 V 2 Z X J 0 Z S w 3 N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b W 9 k Y W x p d G V z X 2 F j Y 2 V z X 3 B h c m N v d X J z L 2 1 v Z G F s a X R l X 2 V u c 2 V p Z 2 5 l b W V u d C 8 w L D c 3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t b 2 R h b G l 0 Z X N f Y W N j Z X N f c G F y Y 2 9 1 c n M v b W 9 k Y W x p d G V f Z W 5 z Z W l n b m V t Z W 5 0 L z E s N z c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1 v Z G F s a X R l c 1 9 h Y 2 N l c 1 9 w Y X J j b 3 V y c y 9 0 Y X V 4 X 2 l u c 2 V y d G l v b l 9 w c m 9 m Z X N z a W 9 u b m V s b G U v Y W 5 u Z W V f Z G l w b G 9 t Y X R p b 2 4 s N z c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1 v Z G F s a X R l c 1 9 h Y 2 N l c 1 9 w Y X J j b 3 V y c y 9 0 Y X V 4 X 2 l u c 2 V y d G l v b l 9 w c m 9 m Z X N z a W 9 u b m V s b G U v Z G F 0 Z V 9 v Y n N l c n Z h d G l v b i w 3 O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2 N h b m R p Z G F 0 d X J l c y 9 k Y X R l c 1 9 y Z W N y d X R l b W V u d C 9 k Y X R l X 2 9 1 d m V y d H V y Z V 9 j Y W 1 w Y W d u Z S w 3 O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2 N h b m R p Z G F 0 d X J l c y 9 k Y X R l c 1 9 y Z W N y d X R l b W V u d C 9 k Y X R l X 2 Z l c m 1 l d H V y Z V 9 j Y W 1 w Y W d u Z S w 3 O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2 N h b m R p Z G F 0 d X J l c y 9 s a W N l b m N l c 1 9 j b 2 5 z Z W l s b G V l c y 8 w L D c 4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x p Y 2 V u Y 2 V z X 2 N v b n N l a W x s Z W V z L z E s N z g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j Y W 5 k a W R h d H V y Z X M v Y X R 0 Z W 5 k d X M v M C 9 h d H R l b m R 1 L D c 4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E v Y X R 0 Z W 5 k d S w 3 O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2 N h b m R p Z G F 0 d X J l c y 9 h d H R l b m R 1 c y 8 y L 2 F 0 d G V u Z H U s N z g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j Y W 5 k a W R h d H V y Z X M v Y X R 0 Z W 5 k d X M v M y 9 h d H R l b m R 1 L D c 4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Q v Y X R 0 Z W 5 k d S w 3 O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2 N h b m R p Z G F 0 d X J l c y 9 h d H R l b m R 1 c y 8 1 L 2 F 0 d G V u Z H U s N z k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j Y W 5 k a W R h d H V y Z X M v b W 9 k Y W x p d G V z X 2 N h b m R p Z G F 0 d X J l L 2 N y a X R l c m V z X 2 V 4 Y W 1 l b i 8 w L D c 5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x p Z W 5 f Z m l j a G U s N z k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Z W 1 h a W x f c m V z c G 9 u c 2 F i b G V f c G V k Y W d v Z 2 l x d W U s N z k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W 9 0 X 2 N s Z V 9 k a X N j a X B s a W 5 h a X J l L D c 5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1 v d F 9 j b G V f c 2 V j d G 9 y a W V s L D c 5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1 v d F 9 j b G V f b W V 0 a W V y L D c 5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x p Z X V 4 L z A v c 2 l 0 Z S w 3 O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s a W V 1 e C 8 w L 2 F k c m V z c 2 V f Y 2 h h b X A x L D c 5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x p Z X V 4 L z A v Y W R y Z X N z Z V 9 j a G F t c D I s N z k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G l l d X g v M C 9 h Z H J l c 3 N l X 2 N o Y W 1 w M y w 4 M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s a W V 1 e C 8 w L 2 N v Z G V f c G 9 z d G F s L D g w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x p Z X V 4 L z A v d m l s b G U s O D A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G l l d X g v M C 9 n Z W 8 s O D A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Z v c l 9 p b m 1 w L D g w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p b n R p d H V s Z V 9 w Y X J j b 3 V y c y w 4 M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b W 9 k Y W x p d G V z X 2 F j Y 2 V z X 3 B h c m N v d X J z L 2 Z v c m 1 h d G l v b l 9 v d X Z l c n R l L D g w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t b 2 R h b G l 0 Z X N f Y W N j Z X N f c G F y Y 2 9 1 c n M v b W 9 k Y W x p d G V f Z W 5 z Z W l n b m V t Z W 5 0 L z A s O D A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1 v Z G F s a X R l c 1 9 h Y 2 N l c 1 9 w Y X J j b 3 V y c y 9 t b 2 R h b G l 0 Z V 9 l b n N l a W d u Z W 1 l b n Q v M S w 4 M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b W 9 k Y W x p d G V z X 2 F j Y 2 V z X 3 B h c m N v d X J z L 3 R h d X h f a W 5 z Z X J 0 a W 9 u X 3 B y b 2 Z l c 3 N p b 2 5 u Z W x s Z S 9 h b m 5 l Z V 9 k a X B s b 2 1 h d G l v b i w 4 M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b W 9 k Y W x p d G V z X 2 F j Y 2 V z X 3 B h c m N v d X J z L 3 R h d X h f a W 5 z Z X J 0 a W 9 u X 3 B y b 2 Z l c 3 N p b 2 5 u Z W x s Z S 9 k Y X R l X 2 9 i c 2 V y d m F 0 a W 9 u L D g x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g x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g x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x p Y 2 V u Y 2 V z X 2 N v b n N l a W x s Z W V z L z A s O D E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b G l j Z W 5 j Z X N f Y 2 9 u c 2 V p b G x l Z X M v M S w 4 M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s a W N l b m N l c 1 9 j b 2 5 z Z W l s b G V l c y 8 y L D g x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x p Y 2 V u Y 2 V z X 2 N v b n N l a W x s Z W V z L z M s O D E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b G l j Z W 5 j Z X N f Y 2 9 u c 2 V p b G x l Z X M v N C w 4 M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h d H R l b m R 1 c y 8 w L 2 F 0 d G V u Z H U s O D E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Y X R 0 Z W 5 k d X M v M S 9 h d H R l b m R 1 L D g x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F 0 d G V u Z H V z L z I v Y X R 0 Z W 5 k d S w 4 M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h d H R l b m R 1 c y 8 z L 2 F 0 d G V u Z H U s O D I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Y X R 0 Z W 5 k d X M v N C 9 h d H R l b m R 1 L D g y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1 v Z G F s a X R l c 1 9 j Y W 5 k a W R h d H V y Z S 9 j c m l 0 Z X J l c 1 9 l e G F t Z W 4 v M C w 4 M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s a W V u X 2 Z p Y 2 h l L D g y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V t Y W l s X 3 J l c 3 B v b n N h Y m x l X 3 B l Z G F n b 2 d p c X V l L D g y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1 v d F 9 j b G V f Z G l z Y 2 l w b G l u Y W l y Z S w 4 M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t b 3 R f Y 2 x l X 3 N l Y 3 R v c m l l b C w 4 M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t b 3 R f Y 2 x l X 2 1 l d G l l c i w 4 M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s a W V 1 e C 8 w L 3 N p d G U s O D I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G l l d X g v M C 9 h Z H J l c 3 N l X 2 N o Y W 1 w M S w 4 M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s a W V 1 e C 8 w L 2 F k c m V z c 2 V f Y 2 h h b X A y L D g z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x p Z X V 4 L z A v Y W R y Z X N z Z V 9 j a G F t c D M s O D M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G l l d X g v M C 9 j b 2 R l X 3 B v c 3 R h b C w 4 M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s a W V 1 e C 8 w L 3 Z p b G x l L D g z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x p Z X V 4 L z A v Z 2 V v L D g z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m b 3 J f a W 5 t c C w 4 M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a W 5 0 a X R 1 b G V f c G F y Y 2 9 1 c n M s O D M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1 v Z G F s a X R l c 1 9 h Y 2 N l c 1 9 w Y X J j b 3 V y c y 9 m b 3 J t Y X R p b 2 5 f b 3 V 2 Z X J 0 Z S w 4 M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b W 9 k Y W x p d G V z X 2 F j Y 2 V z X 3 B h c m N v d X J z L 2 1 v Z G F s a X R l X 2 V u c 2 V p Z 2 5 l b W V u d C 8 w L D g z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t b 2 R h b G l 0 Z X N f Y W N j Z X N f c G F y Y 2 9 1 c n M v b W 9 k Y W x p d G V f Z W 5 z Z W l n b m V t Z W 5 0 L z E s O D Q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1 v Z G F s a X R l c 1 9 h Y 2 N l c 1 9 w Y X J j b 3 V y c y 9 0 Y X V 4 X 2 l u c 2 V y d G l v b l 9 w c m 9 m Z X N z a W 9 u b m V s b G U v Y W 5 u Z W V f Z G l w b G 9 t Y X R p b 2 4 s O D Q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1 v Z G F s a X R l c 1 9 h Y 2 N l c 1 9 w Y X J j b 3 V y c y 9 0 Y X V 4 X 2 l u c 2 V y d G l v b l 9 w c m 9 m Z X N z a W 9 u b m V s b G U v Z G F 0 Z V 9 v Y n N l c n Z h d G l v b i w 4 N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k Y X R l c 1 9 y Z W N y d X R l b W V u d C 9 k Y X R l X 2 9 1 d m V y d H V y Z V 9 j Y W 1 w Y W d u Z S w 4 N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k Y X R l c 1 9 y Z W N y d X R l b W V u d C 9 k Y X R l X 2 Z l c m 1 l d H V y Z V 9 j Y W 1 w Y W d u Z S w 4 N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s a W N l b m N l c 1 9 j b 2 5 z Z W l s b G V l c y 8 w L D g 0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x p Y 2 V u Y 2 V z X 2 N v b n N l a W x s Z W V z L z E s O D Q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b G l j Z W 5 j Z X N f Y 2 9 u c 2 V p b G x l Z X M v M i w 4 N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h d H R l b m R 1 c y 8 w L 2 F 0 d G V u Z H U s O D Q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M S 9 h d H R l b m R 1 L D g 0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F 0 d G V u Z H V z L z I v Y X R 0 Z W 5 k d S w 4 N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h d H R l b m R 1 c y 8 z L 2 F 0 d G V u Z H U s O D U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N C 9 h d H R l b m R 1 L D g 1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F 0 d G V u Z H V z L z U v Y X R 0 Z W 5 k d S w 4 N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t b 2 R h b G l 0 Z X N f Y 2 F u Z G l k Y X R 1 c m U v Y 3 J p d G V y Z X N f Z X h h b W V u L z A s O D U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b W 9 k Y W x p d G V z X 2 N h b m R p Z G F 0 d X J l L 2 N y a X R l c m V z X 2 V 4 Y W 1 l b i 8 x L D g 1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x p Z W 5 f Z m l j a G U s O D U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Z W 1 h a W x f c m V z c G 9 u c 2 F i b G V f c G V k Y W d v Z 2 l x d W U s O D U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W 9 0 X 2 N s Z V 9 k a X N j a X B s a W 5 h a X J l L D g 1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1 v d F 9 j b G V f c 2 V j d G 9 y a W V s L D g 1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1 v d F 9 j b G V f b W V 0 a W V y L D g 2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x p Z X V 4 L z A v c 2 l 0 Z S w 4 N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3 B l Z G F n b 2 d p c X V l c y 9 s a W V 1 e C 8 w L 2 F k c m V z c 2 V f Y 2 h h b X A x L D g 2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x p Z X V 4 L z A v Y W R y Z X N z Z V 9 j a G F t c D I s O D Y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G l l d X g v M C 9 h Z H J l c 3 N l X 2 N o Y W 1 w M y w 4 N j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3 B l Z G F n b 2 d p c X V l c y 9 s a W V 1 e C 8 w L 2 N v Z G V f c G 9 z d G F s L D g 2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x p Z X V 4 L z A v d m l s b G U s O D Y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G l l d X g v M C 9 n Z W 8 s O D Y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Z v c l 9 p b m 1 w L D g 2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p b n R p d H V s Z V 9 w Y X J j b 3 V y c y w 4 N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b W 9 k Y W x p d G V z X 2 F j Y 2 V z X 3 B h c m N v d X J z L 2 Z v c m 1 h d G l v b l 9 v d X Z l c n R l L D g 3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t b 2 R h b G l 0 Z X N f Y W N j Z X N f c G F y Y 2 9 1 c n M v b W 9 k Y W x p d G V f Z W 5 z Z W l n b m V t Z W 5 0 L z A s O D c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1 v Z G F s a X R l c 1 9 h Y 2 N l c 1 9 w Y X J j b 3 V y c y 9 t b 2 R h b G l 0 Z V 9 l b n N l a W d u Z W 1 l b n Q v M S w 4 N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b W 9 k Y W x p d G V z X 2 F j Y 2 V z X 3 B h c m N v d X J z L 3 R h d X h f a W 5 z Z X J 0 a W 9 u X 3 B y b 2 Z l c 3 N p b 2 5 u Z W x s Z S 9 h b m 5 l Z V 9 k a X B s b 2 1 h d G l v b i w 4 N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b W 9 k Y W x p d G V z X 2 F j Y 2 V z X 3 B h c m N v d X J z L 3 R h d X h f a W 5 z Z X J 0 a W 9 u X 3 B y b 2 Z l c 3 N p b 2 5 u Z W x s Z S 9 k Y X R l X 2 9 i c 2 V y d m F 0 a W 9 u L D g 3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g 3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g 3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x p Y 2 V u Y 2 V z X 2 N v b n N l a W x s Z W V z L z A s O D c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j Y W 5 k a W R h d H V y Z X M v Y X R 0 Z W 5 k d X M v M C 9 h d H R l b m R 1 L D g 3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E v Y X R 0 Z W 5 k d S w 4 N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2 N h b m R p Z G F 0 d X J l c y 9 h d H R l b m R 1 c y 8 y L 2 F 0 d G V u Z H U s O D g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j Y W 5 k a W R h d H V y Z X M v Y X R 0 Z W 5 k d X M v M y 9 h d H R l b m R 1 L D g 4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Q v Y X R 0 Z W 5 k d S w 4 O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2 N h b m R p Z G F 0 d X J l c y 9 h d H R l b m R 1 c y 8 1 L 2 F 0 d G V u Z H U s O D g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j Y W 5 k a W R h d H V y Z X M v b W 9 k Y W x p d G V z X 2 N h b m R p Z G F 0 d X J l L 2 N y a X R l c m V z X 2 V 4 Y W 1 l b i 8 w L D g 4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x p Z W 5 f Z m l j a G U s O D g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Z W 1 h a W x f c m V z c G 9 u c 2 F i b G V f c G V k Y W d v Z 2 l x d W U s O D g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W 9 0 X 2 N s Z V 9 k a X N j a X B s a W 5 h a X J l L D g 4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1 v d F 9 j b G V f c 2 V j d G 9 y a W V s L D g 4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1 v d F 9 j b G V f b W V 0 a W V y L D g 4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x p Z X V 4 L z A v c 2 l 0 Z S w 4 O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s a W V 1 e C 8 w L 2 F k c m V z c 2 V f Y 2 h h b X A x L D g 5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x p Z X V 4 L z A v Y W R y Z X N z Z V 9 j a G F t c D I s O D k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G l l d X g v M C 9 h Z H J l c 3 N l X 2 N o Y W 1 w M y w 4 O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s a W V 1 e C 8 w L 2 N v Z G V f c G 9 z d G F s L D g 5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x p Z X V 4 L z A v d m l s b G U s O D k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G l l d X g v M C 9 n Z W 8 s O D k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s a W N l b m N l c 1 9 j b 2 5 z Z W l s b G V l c y 8 0 L D g 5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b G l j Z W 5 j Z X N f Y 2 9 u c 2 V p b G x l Z X M v N C w 4 O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k v Y X R 0 Z W 5 k d S w 4 O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U v Y X R 0 Z W 5 k d S w 5 M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Y v Y X R 0 Z W 5 k d S w 5 M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F 0 d G V u Z H V z L z c v Y X R 0 Z W 5 k d S w 5 M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1 v Z G F s a X R l c 1 9 j Y W 5 k a W R h d H V y Z S 9 j c m l 0 Z X J l c 1 9 l e G F t Z W 4 v M S w 5 M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1 v Z G F s a X R l c 1 9 j Y W 5 k a W R h d H V y Z S 9 j c m l 0 Z X J l c 1 9 l e G F t Z W 4 v M S w 5 M D R 9 J n F 1 b 3 Q 7 L C Z x d W 9 0 O 1 N l Y 3 R p b 2 4 x L 0 9 m Z n J l X 0 R O T V 8 y M D I z L T I w M j R f V U N B X z A w N j I y M D V Q X 0 V O X 0 N P V V J T X 0 R F X 1 R S Q U l U R U 1 F T l Q v V H l w Z S B t b 2 R p Z m n D q S 5 7 b W V u d G l v b i 9 y Z W Z l c m V u d G l l b C 9 k b 2 1 f b G l i Z W x s Z S 8 x L D k w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i 9 z a X R l L D k w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i 9 h Z H J l c 3 N l X 2 N o Y W 1 w M S w 5 M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I v Y W R y Z X N z Z V 9 j a G F t c D I s O T A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2 F k c m V z c 2 V f Y 2 h h b X A z L D k w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i 9 j b 2 R l X 3 B v c 3 R h b C w 5 M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I v d m l s b G U s O T E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2 d l b y w 5 M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F 0 d G V u Z H V z L z g v Y X R 0 Z W 5 k d S w 5 M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0 L D k x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U s O T E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b G l j Z W 5 j Z X N f Y 2 9 u c 2 V p b G x l Z X M v N i w 5 M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3 L D k x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g s O T E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b G l j Z W 5 j Z X N f Y 2 9 u c 2 V p b G x l Z X M v O S w 5 M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x M C w 5 M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x p Y 2 V u Y 2 V z X 2 N v b n N l a W x s Z W V z L z E s O T I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s a W N l b m N l c 1 9 j b 2 5 z Z W l s b G V l c y 8 x L D k y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D k y M 3 0 m c X V v d D t d L C Z x d W 9 0 O 0 N v b H V t b k N v d W 5 0 J n F 1 b 3 Q 7 O j k y N C w m c X V v d D t L Z X l D b 2 x 1 b W 5 O Y W 1 l c y Z x d W 9 0 O z p b X S w m c X V v d D t D b 2 x 1 b W 5 J Z G V u d G l 0 a W V z J n F 1 b 3 Q 7 O l s m c X V v d D t T Z W N 0 a W 9 u M S 9 P Z m Z y Z V 9 E T k 1 f M j A y M y 0 y M D I 0 X 1 V D Q V 8 w M D Y y M j A 1 U F 9 F T l 9 D T 1 V S U 1 9 E R V 9 U U k F J V E V N R U 5 U L 1 R 5 c G U g b W 9 k a W Z p w 6 k u e 2 1 l b n R p b 2 4 v c m V m Z X J l b n R p Z W w v Y W 5 u Z W U t d W 5 p d m V y c 2 l 0 Y W l y Z S w w f S Z x d W 9 0 O y w m c X V v d D t T Z W N 0 a W 9 u M S 9 P Z m Z y Z V 9 E T k 1 f M j A y M y 0 y M D I 0 X 1 V D Q V 8 w M D Y y M j A 1 U F 9 F T l 9 D T 1 V S U 1 9 E R V 9 U U k F J V E V N R U 5 U L 1 R 5 c G U g b W 9 k a W Z p w 6 k u e 2 1 l b n R p b 2 4 v c m V m Z X J l b n R p Z W w v Z m 9 y X 2 l u b S w x f S Z x d W 9 0 O y w m c X V v d D t T Z W N 0 a W 9 u M S 9 P Z m Z y Z V 9 E T k 1 f M j A y M y 0 y M D I 0 X 1 V D Q V 8 w M D Y y M j A 1 U F 9 F T l 9 D T 1 V S U 1 9 E R V 9 U U k F J V E V N R U 5 U L 1 R 5 c G U g b W 9 k a W Z p w 6 k u e 2 1 l b n R p b 2 4 v c m V m Z X J l b n R p Z W w v b m F 0 d X J l X 2 Z v c m 0 s M n 0 m c X V v d D s s J n F 1 b 3 Q 7 U 2 V j d G l v b j E v T 2 Z m c m V f R E 5 N X z I w M j M t M j A y N F 9 V Q 0 F f M D A 2 M j I w N V B f R U 5 f Q 0 9 V U l N f R E V f V F J B S V R F T U V O V C 9 U e X B l I G 1 v Z G l m a c O p L n t t Z W 5 0 a W 9 u L 3 J l Z m V y Z W 5 0 a W V s L 2 Z v c l 9 p b n R p d H V s Z S w z f S Z x d W 9 0 O y w m c X V v d D t T Z W N 0 a W 9 u M S 9 P Z m Z y Z V 9 E T k 1 f M j A y M y 0 y M D I 0 X 1 V D Q V 8 w M D Y y M j A 1 U F 9 F T l 9 D T 1 V S U 1 9 E R V 9 U U k F J V E V N R U 5 U L 1 R 5 c G U g b W 9 k a W Z p w 6 k u e 2 1 l b n R p b 2 4 v c m V m Z X J l b n R p Z W w v Z G 9 t X 2 x p Y m V s b G U v M C w 0 f S Z x d W 9 0 O y w m c X V v d D t T Z W N 0 a W 9 u M S 9 P Z m Z y Z V 9 E T k 1 f M j A y M y 0 y M D I 0 X 1 V D Q V 8 w M D Y y M j A 1 U F 9 F T l 9 D T 1 V S U 1 9 E R V 9 U U k F J V E V N R U 5 U L 1 R 5 c G U g b W 9 k a W Z p w 6 k u e 2 1 l b n R p b 2 4 v c m V m Z X J l b n R p Z W w v c m 5 j c C w 1 f S Z x d W 9 0 O y w m c X V v d D t T Z W N 0 a W 9 u M S 9 P Z m Z y Z V 9 E T k 1 f M j A y M y 0 y M D I 0 X 1 V D Q V 8 w M D Y y M j A 1 U F 9 F T l 9 D T 1 V S U 1 9 E R V 9 U U k F J V E V N R U 5 U L 1 R 5 c G U g b W 9 k a W Z p w 6 k u e 2 1 l b n R p b 2 4 v Y 2 9 u d H J h Y 3 R 1 Y W x p c 2 F 0 a W 9 u L 2 l k X 2 d o Y W J p L D Z 9 J n F 1 b 3 Q 7 L C Z x d W 9 0 O 1 N l Y 3 R p b 2 4 x L 0 9 m Z n J l X 0 R O T V 8 y M D I z L T I w M j R f V U N B X z A w N j I y M D V Q X 0 V O X 0 N P V V J T X 0 R F X 1 R S Q U l U R U 1 F T l Q v V H l w Z S B t b 2 R p Z m n D q S 5 7 b W V u d G l v b i 9 j b 2 5 0 c m F j d H V h b G l z Y X R p b 2 4 v Z m 9 y X 2 F u b m V l X 2 h h Y m l s a X R h d G l v b i w 3 f S Z x d W 9 0 O y w m c X V v d D t T Z W N 0 a W 9 u M S 9 P Z m Z y Z V 9 E T k 1 f M j A y M y 0 y M D I 0 X 1 V D Q V 8 w M D Y y M j A 1 U F 9 F T l 9 D T 1 V S U 1 9 E R V 9 U U k F J V E V N R U 5 U L 1 R 5 c G U g b W 9 k a W Z p w 6 k u e 2 1 l b n R p b 2 4 v Y 2 9 u d H J h Y 3 R 1 Y W x p c 2 F 0 a W 9 u L 2 Z v c l 9 k d X J l Z V 9 o Y W J p b G l 0 Y X R p b 2 4 s O H 0 m c X V v d D s s J n F 1 b 3 Q 7 U 2 V j d G l v b j E v T 2 Z m c m V f R E 5 N X z I w M j M t M j A y N F 9 V Q 0 F f M D A 2 M j I w N V B f R U 5 f Q 0 9 V U l N f R E V f V F J B S V R F T U V O V C 9 U e X B l I G 1 v Z G l m a c O p L n t t Z W 5 0 a W 9 u L 2 N v b n R y Y W N 0 d W F s a X N h d G l v b i 9 m b 3 J f Y W 5 u Z W V f Z m l u X 2 h h Y m l s a X R h d G l v b i w 5 f S Z x d W 9 0 O y w m c X V v d D t T Z W N 0 a W 9 u M S 9 P Z m Z y Z V 9 E T k 1 f M j A y M y 0 y M D I 0 X 1 V D Q V 8 w M D Y y M j A 1 U F 9 F T l 9 D T 1 V S U 1 9 E R V 9 U U k F J V E V N R U 5 U L 1 R 5 c G U g b W 9 k a W Z p w 6 k u e 2 1 l b n R p b 2 4 v Y 2 9 u d H J h Y 3 R 1 Y W x p c 2 F 0 a W 9 u L 2 N v Y W N j c m V k a X R h d G l v b i 9 D b y 1 h Y 2 N y w 4 P C q W R p d G F 0 a W 9 u L D E w f S Z x d W 9 0 O y w m c X V v d D t T Z W N 0 a W 9 u M S 9 P Z m Z y Z V 9 E T k 1 f M j A y M y 0 y M D I 0 X 1 V D Q V 8 w M D Y y M j A 1 U F 9 F T l 9 D T 1 V S U 1 9 E R V 9 U U k F J V E V N R U 5 U L 1 R 5 c G U g b W 9 k a W Z p w 6 k u e 2 1 l b n R p b 2 4 v Z n J h a X N f c 2 N v b G F y a X R l X 2 F u b n V l b C 9 m c m F p c y w x M X 0 m c X V v d D s s J n F 1 b 3 Q 7 U 2 V j d G l v b j E v T 2 Z m c m V f R E 5 N X z I w M j M t M j A y N F 9 V Q 0 F f M D A 2 M j I w N V B f R U 5 f Q 0 9 V U l N f R E V f V F J B S V R F T U V O V C 9 U e X B l I G 1 v Z G l m a c O p L n t t Z W 5 0 a W 9 u L 2 Z y Y W l z X 3 N j b 2 x h c m l 0 Z V 9 h b m 5 1 Z W w v Z n J h a X N f Y m 9 1 c n N p Z X I s M T J 9 J n F 1 b 3 Q 7 L C Z x d W 9 0 O 1 N l Y 3 R p b 2 4 x L 0 9 m Z n J l X 0 R O T V 8 y M D I z L T I w M j R f V U N B X z A w N j I y M D V Q X 0 V O X 0 N P V V J T X 0 R F X 1 R S Q U l U R U 1 F T l Q v V H l w Z S B t b 2 R p Z m n D q S 5 7 b W V u d G l v b i 9 m b 3 J t Y X R p b 2 5 f b 3 V 2 Z X J 0 Z S w x M 3 0 m c X V v d D s s J n F 1 b 3 Q 7 U 2 V j d G l v b j E v T 2 Z m c m V f R E 5 N X z I w M j M t M j A y N F 9 V Q 0 F f M D A 2 M j I w N V B f R U 5 f Q 0 9 V U l N f R E V f V F J B S V R F T U V O V C 9 U e X B l I G 1 v Z G l m a c O p L n t t Z W 5 0 a W 9 u L 2 1 v Z G F s a X R l X 2 V u c 2 V p Z 2 5 l b W V u d C 8 w L D E 0 f S Z x d W 9 0 O y w m c X V v d D t T Z W N 0 a W 9 u M S 9 P Z m Z y Z V 9 E T k 1 f M j A y M y 0 y M D I 0 X 1 V D Q V 8 w M D Y y M j A 1 U F 9 F T l 9 D T 1 V S U 1 9 E R V 9 U U k F J V E V N R U 5 U L 1 R 5 c G U g b W 9 k a W Z p w 6 k u e 2 1 l b n R p b 2 4 v b W 9 k Y W x p d G V f Z W 5 z Z W l n b m V t Z W 5 0 L z E s M T V 9 J n F 1 b 3 Q 7 L C Z x d W 9 0 O 1 N l Y 3 R p b 2 4 x L 0 9 m Z n J l X 0 R O T V 8 y M D I z L T I w M j R f V U N B X z A w N j I y M D V Q X 0 V O X 0 N P V V J T X 0 R F X 1 R S Q U l U R U 1 F T l Q v V H l w Z S B t b 2 R p Z m n D q S 5 7 b W V u d G l v b i 9 t b 2 R h b G l 0 Z V 9 l b n N l a W d u Z W 1 l b n Q v M i w x N n 0 m c X V v d D s s J n F 1 b 3 Q 7 U 2 V j d G l v b j E v T 2 Z m c m V f R E 5 N X z I w M j M t M j A y N F 9 V Q 0 F f M D A 2 M j I w N V B f R U 5 f Q 0 9 V U l N f R E V f V F J B S V R F T U V O V C 9 U e X B l I G 1 v Z G l m a c O p L n t t Z W 5 0 a W 9 u L 2 1 v Z G F s a X R l X 2 V u c 2 V p Z 2 5 l b W V u d C 8 z L D E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N h b C w x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j Y W x f b W V u d G l v b i w x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Z v c l 9 p b m 1 w L D I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a W 5 0 a X R 1 b G V f c G F y Y 2 9 1 c n M s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Z m 9 y b W F 0 a W 9 u X 2 9 1 d m V y d G U s M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b W 9 k Y W x p d G V f Z W 5 z Z W l n b m V t Z W 5 0 L z A s M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b W 9 k Y W x p d G V f Z W 5 z Z W l n b m V t Z W 5 0 L z E s M j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t b 2 R h b G l 0 Z X N f Y W N j Z X N f c G F y Y 2 9 1 c n M v d G F 1 e F 9 p b n N l c n R p b 2 5 f c H J v Z m V z c 2 l v b m 5 l b G x l L 2 F u b m V l X 2 R p c G x v b W F 0 a W 9 u L D I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b W 9 k Y W x p d G V z X 2 F j Y 2 V z X 3 B h c m N v d X J z L 3 R h d X h f a W 5 z Z X J 0 a W 9 u X 3 B y b 2 Z l c 3 N p b 2 5 u Z W x s Z S 9 k Y X R l X 2 9 i c 2 V y d m F 0 a W 9 u L D I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Z G F 0 Z X N f a W 5 z Y 3 J p c H R p b 2 4 v Z G F 0 Z V 9 v d X Z l c n R 1 c m V f a W 5 z Y 3 J p c H R p b 2 4 s M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k Y X R l c 1 9 p b n N j c m l w d G l v b i 9 k Y X R l X 2 Z l c m 1 l d H V y Z V 9 p b n N j c m l w d G l v b i w y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x p Y 2 V u Y 2 V z X 2 N v b n N l a W x s Z W V z L z A s M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W 5 f Z m l j a G U s M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V t Y W l s X 3 J l c 3 B v b n N h Y m x l X 3 B l Z G F n b 2 d p c X V l L D M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t b 3 R f Y 2 x l X 2 R p c 2 N p c G x p b m F p c m U s M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1 v d F 9 j b G V f c 2 V j d G 9 y a W V s L D M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t b 3 R f Y 2 x l X 2 1 l d G l l c i w z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C 9 z a X R l L D M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F k c m V z c 2 V f Y 2 h h b X A x L D M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F k c m V z c 2 V f Y 2 h h b X A y L D M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F k c m V z c 2 V f Y 2 h h b X A z L D M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N v Z G V f c G 9 z d G F s L D M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3 Z p b G x l L D Q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w L 2 d l b y w 0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N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Q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s a W N l b m N l c 1 9 j b 2 5 z Z W l s b G V l c y 8 w L D Q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h d H R l b m R 1 c y 8 w L 2 F 0 d G V u Z H U s N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F 0 d G V u Z H V z L z E v Y X R 0 Z W 5 k d S w 0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M i 9 h d H R l b m R 1 L D Q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h d H R l b m R 1 c y 8 z L 2 F 0 d G V u Z H U s N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F 0 d G V u Z H V z L z Q v Y X R 0 Z W 5 k d S w 0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b W 9 k Y W x p d G V z X 2 N h b m R p Z G F 0 d X J l L 2 N y a X R l c m V z X 2 V 4 Y W 1 l b i 8 w L D U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t b 2 R h b G l 0 Z X N f Y 2 F u Z G l k Y X R 1 c m U v Y 3 J p d G V y Z X N f Z X h h b W V u L z E s N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m b 3 J f a W 5 t c C w 1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l u d G l 0 d W x l X 3 B h c m N v d X J z L D U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2 Z v c m 1 h d G l v b l 9 v d X Z l c n R l L D U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2 1 v Z G F s a X R l X 2 V u c 2 V p Z 2 5 l b W V u d C 8 w L D U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2 1 v Z G F s a X R l X 2 V u c 2 V p Z 2 5 l b W V u d C 8 x L D U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3 R h d X h f a W 5 z Z X J 0 a W 9 u X 3 B y b 2 Z l c 3 N p b 2 5 u Z W x s Z S 9 h b m 5 l Z V 9 k a X B s b 2 1 h d G l v b i w 1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1 v Z G F s a X R l c 1 9 h Y 2 N l c 1 9 w Y X J j b 3 V y c y 9 0 Y X V 4 X 2 l u c 2 V y d G l v b l 9 w c m 9 m Z X N z a W 9 u b m V s b G U v Z G F 0 Z V 9 v Y n N l c n Z h d G l v b i w 1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N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Y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s a W N l b m N l c 1 9 j b 2 5 z Z W l s b G V l c y 8 w L D Y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h d H R l b m R 1 c y 8 w L 2 F 0 d G V u Z H U s N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E v Y X R 0 Z W 5 k d S w 2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M i 9 h d H R l b m R 1 L D Y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t b 2 R h b G l 0 Z X N f Y 2 F u Z G l k Y X R 1 c m U v Y 3 J p d G V y Z X N f Z X h h b W V u L z A s N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1 v Z G F s a X R l c 1 9 j Y W 5 k a W R h d H V y Z S 9 j c m l 0 Z X J l c 1 9 l e G F t Z W 4 v M S w 2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b l 9 m a W N o Z S w 2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Z W 1 h a W x f c m V z c G 9 u c 2 F i b G V f c G V k Y W d v Z 2 l x d W U s N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1 v d F 9 j b G V f Z G l z Y 2 l w b G l u Y W l y Z S w 2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W 9 0 X 2 N s Z V 9 z Z W N 0 b 3 J p Z W w s N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1 v d F 9 j b G V f b W V 0 a W V y L D c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w L 3 N p d G U s N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Y W R y Z X N z Z V 9 j a G F t c D E s N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Y W R y Z X N z Z V 9 j a G F t c D I s N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Y W R y Z X N z Z V 9 j a G F t c D M s N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Y 2 9 k Z V 9 w b 3 N 0 Y W w s N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d m l s b G U s N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A v Z 2 V v L D c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Z m 9 y X 2 l u b X A s N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p b n R p d H V s Z V 9 w Y X J j b 3 V y c y w 4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1 v Z G F s a X R l c 1 9 h Y 2 N l c 1 9 w Y X J j b 3 V y c y 9 m b 3 J t Y X R p b 2 5 f b 3 V 2 Z X J 0 Z S w 4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1 v Z G F s a X R l c 1 9 h Y 2 N l c 1 9 w Y X J j b 3 V y c y 9 t b 2 R h b G l 0 Z V 9 l b n N l a W d u Z W 1 l b n Q s O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t b 2 R h b G l 0 Z X N f Y W N j Z X N f c G F y Y 2 9 1 c n M v d G F 1 e F 9 p b n N l c n R p b 2 5 f c H J v Z m V z c 2 l v b m 5 l b G x l L 2 F u b m V l X 2 R p c G x v b W F 0 a W 9 u L D g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b W 9 k Y W x p d G V z X 2 F j Y 2 V z X 3 B h c m N v d X J z L 3 R h d X h f a W 5 z Z X J 0 a W 9 u X 3 B y b 2 Z l c 3 N p b 2 5 u Z W x s Z S 9 k Y X R l X 2 9 i c 2 V y d m F 0 a W 9 u L D g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k Y X R l c 1 9 y Z W N y d X R l b W V u d C 9 k Y X R l X 2 9 1 d m V y d H V y Z V 9 j Y W 1 w Y W d u Z S w 4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Z G F 0 Z X N f c m V j c n V 0 Z W 1 l b n Q v Z G F 0 Z V 9 m Z X J t Z X R 1 c m V f Y 2 F t c G F n b m U s O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x p Y 2 V u Y 2 V z X 2 N v b n N l a W x s Z W V z L z A s O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A v Y X R 0 Z W 5 k d S w 4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M S 9 h d H R l b m R 1 L D g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y L 2 F 0 d G V u Z H U s O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1 v Z G F s a X R l c 1 9 j Y W 5 k a W R h d H V y Z S 9 j c m l 0 Z X J l c 1 9 l e G F t Z W 4 v M C w 5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G l l b l 9 m a W N o Z S w 5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Z W 1 h a W x f c m V z c G 9 u c 2 F i b G V f c G V k Y W d v Z 2 l x d W U s O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Z G l z Y 2 l w b G l u Y W l y Z S w 5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z Z W N 0 b 3 J p Z W w s O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b W V 0 a W V y L D k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s a W V 1 e C 8 w L 3 N p d G U s O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Y W R y Z X N z Z V 9 j a G F t c D E s O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Y W R y Z X N z Z V 9 j a G F t c D I s O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Y W R y Z X N z Z V 9 j a G F t c D M s M T A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s a W V 1 e C 8 w L 2 N v Z G V f c G 9 z d G F s L D E w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G l l d X g v M C 9 2 a W x s Z S w x M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x p Z X V 4 L z A v Z 2 V v L D E w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Z v c l 9 p b m 1 w L D E w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l u d G l 0 d W x l X 3 B h c m N v d X J z L D E w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m b 3 J t Y X R p b 2 5 f b 3 V 2 Z X J 0 Z S w x M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t b 2 R h b G l 0 Z X N f Y W N j Z X N f c G F y Y 2 9 1 c n M v b W 9 k Y W x p d G V f Z W 5 z Z W l n b m V t Z W 5 0 L z A s M T A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b W 9 k Y W x p d G V z X 2 F j Y 2 V z X 3 B h c m N v d X J z L 2 1 v Z G F s a X R l X 2 V u c 2 V p Z 2 5 l b W V u d C 8 x L D E w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1 v Z G F s a X R l c 1 9 h Y 2 N l c 1 9 w Y X J j b 3 V y c y 9 0 Y X V 4 X 2 l u c 2 V y d G l v b l 9 w c m 9 m Z X N z a W 9 u b m V s b G U v Y W 5 u Z W V f Z G l w b G 9 t Y X R p b 2 4 s M T A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b W 9 k Y W x p d G V z X 2 F j Y 2 V z X 3 B h c m N v d X J z L 3 R h d X h f a W 5 z Z X J 0 a W 9 u X 3 B y b 2 Z l c 3 N p b 2 5 u Z W x s Z S 9 k Y X R l X 2 9 i c 2 V y d m F 0 a W 9 u L D E x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M T E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k Y X R l c 1 9 y Z W N y d X R l b W V u d C 9 k Y X R l X 2 Z l c m 1 l d H V y Z V 9 j Y W 1 w Y W d u Z S w x M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x p Y 2 V u Y 2 V z X 2 N v b n N l a W x s Z W V z L z A s M T E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s a W N l b m N l c 1 9 j b 2 5 z Z W l s b G V l c y 8 x L D E x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b G l j Z W 5 j Z X N f Y 2 9 u c 2 V p b G x l Z X M v M i w x M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A v Y X R 0 Z W 5 k d S w x M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E v Y X R 0 Z W 5 k d S w x M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1 v Z G F s a X R l c 1 9 j Y W 5 k a W R h d H V y Z S 9 j c m l 0 Z X J l c 1 9 l e G F t Z W 4 v M C w x M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W 5 f Z m l j a G U s M T E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l b W F p b F 9 y Z X N w b 2 5 z Y W J s Z V 9 w Z W R h Z 2 9 n a X F 1 Z S w x M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Z G l z Y 2 l w b G l u Y W l y Z S w x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c 2 V j d G 9 y a W V s L D E y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t Z X R p Z X I s M T I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w L 3 N p d G U s M T I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w L 2 F k c m V z c 2 V f Y 2 h h b X A x L D E y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C 9 h Z H J l c 3 N l X 2 N o Y W 1 w M i w x M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Y W R y Z X N z Z V 9 j a G F t c D M s M T I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w L 2 N v Z G V f c G 9 z d G F s L D E y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C 9 2 a W x s Z S w x M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A v Z 2 V v L D E z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Z v c l 9 p b m 1 w L D E z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l u d G l 0 d W x l X 3 B h c m N v d X J z L D E z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m b 3 J t Y X R p b 2 5 f b 3 V 2 Z X J 0 Z S w x M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t b 2 R h b G l 0 Z X N f Y W N j Z X N f c G F y Y 2 9 1 c n M v b W 9 k Y W x p d G V f Z W 5 z Z W l n b m V t Z W 5 0 L z A s M T M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b W 9 k Y W x p d G V z X 2 F j Y 2 V z X 3 B h c m N v d X J z L 2 1 v Z G F s a X R l X 2 V u c 2 V p Z 2 5 l b W V u d C 8 x L D E z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0 Y X V 4 X 2 l u c 2 V y d G l v b l 9 w c m 9 m Z X N z a W 9 u b m V s b G U v Y W 5 u Z W V f Z G l w b G 9 t Y X R p b 2 4 s M T M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b W 9 k Y W x p d G V z X 2 F j Y 2 V z X 3 B h c m N v d X J z L 3 R h d X h f a W 5 z Z X J 0 a W 9 u X 3 B y b 2 Z l c 3 N p b 2 5 u Z W x s Z S 9 k Y X R l X 2 9 i c 2 V y d m F 0 a W 9 u L D E z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M T M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k Y X R l c 1 9 y Z W N y d X R l b W V u d C 9 k Y X R l X 2 Z l c m 1 l d H V y Z V 9 j Y W 1 w Y W d u Z S w x M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x p Y 2 V u Y 2 V z X 2 N v b n N l a W x s Z W V z L z A s M T Q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w L 2 F 0 d G V u Z H U s M T Q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x L 2 F 0 d G V u Z H U s M T Q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t b 2 R h b G l 0 Z X N f Y 2 F u Z G l k Y X R 1 c m U v Y 3 J p d G V y Z X N f Z X h h b W V u L z A s M T Q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u X 2 Z p Y 2 h l L D E 0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Z W 1 h a W x f c m V z c G 9 u c 2 F i b G V f c G V k Y W d v Z 2 l x d W U s M T Q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t b 3 R f Y 2 x l X 2 R p c 2 N p c G x p b m F p c m U s M T Q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t b 3 R f Y 2 x l X 3 N l Y 3 R v c m l l b C w x N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1 v d F 9 j b G V f b W V 0 a W V y L D E 0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C 9 z a X R l L D E 0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C 9 h Z H J l c 3 N l X 2 N o Y W 1 w M S w x N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Y W R y Z X N z Z V 9 j a G F t c D I s M T U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w L 2 F k c m V z c 2 V f Y 2 h h b X A z L D E 1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C 9 j b 2 R l X 3 B v c 3 R h b C w x N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A v d m l s b G U s M T U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w L 2 d l b y w x N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k Y X R l c 1 9 y Z W N y d X R l b W V u d C 9 k Y X R l X 2 9 1 d m V y d H V y Z V 9 j Y W 1 w Y W d u Z S w x N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k Y X R l c 1 9 y Z W N y d X R l b W V u d C 9 k Y X R l X 2 Z l c m 1 l d H V y Z V 9 j Y W 1 w Y W d u Z S w x N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w L D E 1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F 0 d G V u Z H V z L z A v Y X R 0 Z W 5 k d S w x N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h d H R l b m R 1 c y 8 x L 2 F 0 d G V u Z H U s M T Y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Y X R 0 Z W 5 k d X M v M i 9 h d H R l b m R 1 L D E 2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1 v Z G F s a X R l c 1 9 j Y W 5 k a W R h d H V y Z S 9 j c m l 0 Z X J l c 1 9 l e G F t Z W 4 v M C w x N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t b 2 R h b G l 0 Z X N f Y 2 F u Z G l k Y X R 1 c m U v Y 3 J p d G V y Z X N f Z X h h b W V u L z E s M T Y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b G l l b l 9 m a W N o Z S w x N j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3 B l Z G F n b 2 d p c X V l c y 9 l b W F p b F 9 y Z X N w b 2 5 z Y W J s Z V 9 w Z W R h Z 2 9 n a X F 1 Z S w x N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3 B l Z G F n b 2 d p c X V l c y 9 s a W V 1 e C 8 w L 3 N p d G U s M T Y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b G l l d X g v M C 9 h Z H J l c 3 N l X 2 N o Y W 1 w M S w x N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3 B l Z G F n b 2 d p c X V l c y 9 s a W V 1 e C 8 w L 2 F k c m V z c 2 V f Y 2 h h b X A y L D E 2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c G V k Y W d v Z 2 l x d W V z L 2 x p Z X V 4 L z A v Y W R y Z X N z Z V 9 j a G F t c D M s M T Y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b G l l d X g v M C 9 j b 2 R l X 3 B v c 3 R h b C w x N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3 B l Z G F n b 2 d p c X V l c y 9 s a W V 1 e C 8 w L 3 Z p b G x l L D E 3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c G V k Y W d v Z 2 l x d W V z L 2 x p Z X V 4 L z A v Z 2 V v L D E 3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Z m 9 y X 2 l u b X A s M T c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n R p d H V s Z V 9 w Y X J j b 3 V y c y w x N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1 v Z G F s a X R l c 1 9 h Y 2 N l c 1 9 w Y X J j b 3 V y c y 9 m b 3 J t Y X R p b 2 5 f b 3 V 2 Z X J 0 Z S w x N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1 v Z G F s a X R l c 1 9 h Y 2 N l c 1 9 w Y X J j b 3 V y c y 9 t b 2 R h b G l 0 Z V 9 l b n N l a W d u Z W 1 l b n Q v M C w x N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1 v Z G F s a X R l c 1 9 h Y 2 N l c 1 9 w Y X J j b 3 V y c y 9 t b 2 R h b G l 0 Z V 9 l b n N l a W d u Z W 1 l b n Q v M S w x N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1 v Z G F s a X R l c 1 9 h Y 2 N l c 1 9 w Y X J j b 3 V y c y 9 t b 2 R h b G l 0 Z V 9 l b n N l a W d u Z W 1 l b n Q v M i w x N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1 v Z G F s a X R l c 1 9 h Y 2 N l c 1 9 w Y X J j b 3 V y c y 9 0 Y X V 4 X 2 l u c 2 V y d G l v b l 9 w c m 9 m Z X N z a W 9 u b m V s b G U v Y W 5 u Z W V f Z G l w b G 9 t Y X R p b 2 4 s M T c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t b 2 R h b G l 0 Z X N f Y W N j Z X N f c G F y Y 2 9 1 c n M v d G F 1 e F 9 p b n N l c n R p b 2 5 f c H J v Z m V z c 2 l v b m 5 l b G x l L 2 R h d G V f b 2 J z Z X J 2 Y X R p b 2 4 s M T g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k Y X R l c 1 9 p b n N j c m l w d G l v b i 9 k Y X R l X 2 9 1 d m V y d H V y Z V 9 p b n N j c m l w d G l v b i w x O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R h d G V z X 2 l u c 2 N y a X B 0 a W 9 u L 2 R h d G V f Z m V y b W V 0 d X J l X 2 l u c 2 N y a X B 0 a W 9 u L D E 4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b G l j Z W 5 j Z X N f Y 2 9 u c 2 V p b G x l Z X M v M C w x O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b G l l b l 9 m a W N o Z S w x O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Z W 1 h a W x f c m V z c G 9 u c 2 F i b G V f c G V k Y W d v Z 2 l x d W U s M T g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1 v d F 9 j b G V f Z G l z Y 2 l w b G l u Y W l y Z S w x O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w L 2 l u Z m 9 y b W F 0 a W 9 u c 1 9 w Z W R h Z 2 9 n a X F 1 Z X M v b W 9 0 X 2 N s Z V 9 z Z W N 0 b 3 J p Z W w s M T g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1 v d F 9 j b G V f b W V 0 a W V y L D E 4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a W 5 m b 3 J t Y X R p b 2 5 z X 3 B l Z G F n b 2 d p c X V l c y 9 s a W V 1 e C 8 w L 3 N p d G U s M T g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x p Z X V 4 L z A v Y W R y Z X N z Z V 9 j a G F t c D E s M T k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x p Z X V 4 L z A v Y W R y Z X N z Z V 9 j a G F t c D I s M T k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x p Z X V 4 L z A v Y W R y Z X N z Z V 9 j a G F t c D M s M T k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x p Z X V 4 L z A v Y 2 9 k Z V 9 w b 3 N 0 Y W w s M T k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x p Z X V 4 L z A v d m l s b G U s M T k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p b m Z v c m 1 h d G l v b n N f c G V k Y W d v Z 2 l x d W V z L 2 x p Z X V 4 L z A v Z 2 V v L D E 5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Z m 9 y X 2 l u b X A s M T k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n R p d H V s Z V 9 w Y X J j b 3 V y c y w x O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1 v Z G F s a X R l c 1 9 h Y 2 N l c 1 9 w Y X J j b 3 V y c y 9 m b 3 J t Y X R p b 2 5 f b 3 V 2 Z X J 0 Z S w x O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1 v Z G F s a X R l c 1 9 h Y 2 N l c 1 9 w Y X J j b 3 V y c y 9 t b 2 R h b G l 0 Z V 9 l b n N l a W d u Z W 1 l b n Q v M C w x O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1 v Z G F s a X R l c 1 9 h Y 2 N l c 1 9 w Y X J j b 3 V y c y 9 t b 2 R h b G l 0 Z V 9 l b n N l a W d u Z W 1 l b n Q v M S w y M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1 v Z G F s a X R l c 1 9 h Y 2 N l c 1 9 w Y X J j b 3 V y c y 9 0 Y X V 4 X 2 l u c 2 V y d G l v b l 9 w c m 9 m Z X N z a W 9 u b m V s b G U v Y W 5 u Z W V f Z G l w b G 9 t Y X R p b 2 4 s M j A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d G F 1 e F 9 p b n N l c n R p b 2 5 f c H J v Z m V z c 2 l v b m 5 l b G x l L 2 R h d G V f b 2 J z Z X J 2 Y X R p b 2 4 s M j A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k Y X R l c 1 9 p b n N j c m l w d G l v b i 9 k Y X R l X 2 9 1 d m V y d H V y Z V 9 p b n N j c m l w d G l v b i w y M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R h d G V z X 2 l u c 2 N y a X B 0 a W 9 u L 2 R h d G V f Z m V y b W V 0 d X J l X 2 l u c 2 N y a X B 0 a W 9 u L D I w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b G l j Z W 5 j Z X N f Y 2 9 u c 2 V p b G x l Z X M v M C w y M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l u Z m 9 y b W F 0 a W 9 u c 1 9 w Z W R h Z 2 9 n a X F 1 Z X M v b G l l b l 9 m a W N o Z S w y M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l u Z m 9 y b W F 0 a W 9 u c 1 9 w Z W R h Z 2 9 n a X F 1 Z X M v Z W 1 h a W x f c m V z c G 9 u c 2 F i b G V f c G V k Y W d v Z 2 l x d W U s M j A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1 v d F 9 j b G V f Z G l z Y 2 l w b G l u Y W l y Z S w y M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l u Z m 9 y b W F 0 a W 9 u c 1 9 w Z W R h Z 2 9 n a X F 1 Z X M v b W 9 0 X 2 N s Z V 9 z Z W N 0 b 3 J p Z W w s M j A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1 v d F 9 j b G V f b W V 0 a W V y L D I x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E v a W 5 m b 3 J t Y X R p b 2 5 z X 3 B l Z G F n b 2 d p c X V l c y 9 s a W V 1 e C 8 w L 3 N p d G U s M j E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x p Z X V 4 L z A v Y W R y Z X N z Z V 9 j a G F t c D E s M j E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x p Z X V 4 L z A v Y W R y Z X N z Z V 9 j a G F t c D I s M j E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x p Z X V 4 L z A v Y W R y Z X N z Z V 9 j a G F t c D M s M j E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x p Z X V 4 L z A v Y 2 9 k Z V 9 w b 3 N 0 Y W w s M j E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x p Z X V 4 L z A v d m l s b G U s M j E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p b m Z v c m 1 h d G l v b n N f c G V k Y W d v Z 2 l x d W V z L 2 x p Z X V 4 L z A v Z 2 V v L D I x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b G l j Z W 5 j Z X N f Y 2 9 u c 2 V p b G x l Z X M v M S w y M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Y 2 F u Z G l k Y X R 1 c m V z L 2 F 0 d G V u Z H V z L z M v Y X R 0 Z W 5 k d S w y M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t b 2 R h b G l 0 Z X N f Y W N j Z X N f c G F y Y 2 9 1 c n M v b W 9 k Y W x p d G V f Z W 5 z Z W l n b m V t Z W 5 0 L z A s M j I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b W 9 k Y W x p d G V z X 2 F j Y 2 V z X 3 B h c m N v d X J z L 2 1 v Z G F s a X R l X 2 V u c 2 V p Z 2 5 l b W V u d C 8 x L D I y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M y 9 h d H R l b m R 1 L D I y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b W 9 k Y W x p d G V z X 2 N h b m R p Z G F 0 d X J l L 2 N y a X R l c m V z X 2 V 4 Y W 1 l b i 8 x L D I y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0 Y X V 4 X 2 l u c 2 V y d G l v b l 9 w c m 9 m Z X N z a W 9 u b m V s b G U v Y W 5 u Z W V f Z G l w b G 9 t Y X R p b 2 4 s M j I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3 R h d X h f a W 5 z Z X J 0 a W 9 u X 3 B y b 2 Z l c 3 N p b 2 5 u Z W x s Z S 9 k Y X R l X 2 9 i c 2 V y d m F 0 a W 9 u L D I y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E s M j I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b G l j Z W 5 j Z X N f Y 2 9 u c 2 V p b G x l Z X M v M i w y M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h d H R l b m R 1 c y 8 z L 2 F 0 d G V u Z H U s M j I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Y X R 0 Z W 5 k d X M v N C 9 h d H R l b m R 1 L D I y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F 0 d G V u Z H V z L z U v Y X R 0 Z W 5 k d S w y M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3 B l Z G F n b 2 d p c X V l c y 9 t b 3 R f Y 2 x l X 2 R p c 2 N p c G x p b m F p c m U s M j M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b W 9 0 X 2 N s Z V 9 z Z W N 0 b 3 J p Z W w s M j M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w Z W R h Z 2 9 n a X F 1 Z X M v b W 9 0 X 2 N s Z V 9 t Z X R p Z X I s M j M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b G l j Z W 5 j Z X N f Y 2 9 u c 2 V p b G x l Z X M v M y w y M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h d H R l b m R 1 c y 8 2 L 2 F 0 d G V u Z H U s M j M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Y X R 0 Z W 5 k d X M v N y 9 h d H R l b m R 1 L D I z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1 v Z G F s a X R l c 1 9 h Y 2 N l c 1 9 w Y X J j b 3 V y c y 9 t b 2 R h b G l 0 Z V 9 l b n N l a W d u Z W 1 l b n Q v M i w y M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t b 2 R h b G l 0 Z X N f Y W N j Z X N f c G F y Y 2 9 1 c n M v b W 9 k Y W x p d G V f Z W 5 z Z W l n b m V t Z W 5 0 L z I s M j M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b W 9 k Y W x p d G V z X 2 F j Y 2 V z X 3 B h c m N v d X J z L 2 1 v Z G F s a X R l X 2 V u c 2 V p Z 2 5 l b W V u d C 8 z L D I z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R h d G V z X 2 l u c 2 N y a X B 0 a W 9 u L 2 R h d G V f b 3 V 2 Z X J 0 d X J l X 2 l u c 2 N y a X B 0 a W 9 u L D I 0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R h d G V z X 2 l u c 2 N y a X B 0 a W 9 u L 2 R h d G V f Z m V y b W V 0 d X J l X 2 l u c 2 N y a X B 0 a W 9 u L D I 0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x p Y 2 V u Y 2 V z X 2 N v b n N l a W x s Z W V z L z A s M j Q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b W 9 k Y W x p d G V z X 2 F j Y 2 V z X 3 B h c m N v d X J z L 2 1 v Z G F s a X R l X 2 V u c 2 V p Z 2 5 l b W V u d C 8 y L D I 0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R h d G V z X 2 l u c 2 N y a X B 0 a W 9 u L 2 R h d G V f b 3 V 2 Z X J 0 d X J l X 2 l u c 2 N y a X B 0 a W 9 u L D I 0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R h d G V z X 2 l u c 2 N y a X B 0 a W 9 u L 2 R h d G V f Z m V y b W V 0 d X J l X 2 l u c 2 N y a X B 0 a W 9 u L D I 0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x p Y 2 V u Y 2 V z X 2 N v b n N l a W x s Z W V z L z A s M j Q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b W 9 k Y W x p d G V z X 2 F j Y 2 V z X 3 B h c m N v d X J z L 2 1 v Z G F s a X R l X 2 V u c 2 V p Z 2 5 l b W V u d C 8 y L D I 0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R h d G V z X 2 l u c 2 N y a X B 0 a W 9 u L 2 R h d G V f b 3 V 2 Z X J 0 d X J l X 2 l u c 2 N y a X B 0 a W 9 u L D I 0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R h d G V z X 2 l u c 2 N y a X B 0 a W 9 u L 2 R h d G V f Z m V y b W V 0 d X J l X 2 l u c 2 N y a X B 0 a W 9 u L D I 0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x p Y 2 V u Y 2 V z X 2 N v b n N l a W x s Z W V z L z A s M j U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b W 9 k Y W x p d G V z X 2 F j Y 2 V z X 3 B h c m N v d X J z L 2 1 v Z G F s a X R l X 2 V u c 2 V p Z 2 5 l b W V u d C 8 y L D I 1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1 v Z G F s a X R l c 1 9 h Y 2 N l c 1 9 w Y X J j b 3 V y c y 9 t b 2 R h b G l 0 Z V 9 l b n N l a W d u Z W 1 l b n Q v M y w y N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F 0 d G V u Z H V z L z I v Y X R 0 Z W 5 k d S w y N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F 0 d G V u Z H V z L z M v Y X R 0 Z W 5 k d S w y N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F 0 d G V u Z H V z L z Q v Y X R 0 Z W 5 k d S w y N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F 0 d G V u Z H V z L z U v Y X R 0 Z W 5 k d S w y N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F 0 d G V u Z H V z L z Y v Y X R 0 Z W 5 k d S w y N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1 v Z G F s a X R l c 1 9 j Y W 5 k a W R h d H V y Z S 9 j c m l 0 Z X J l c 1 9 l e G F t Z W 4 v M S w y N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m b 3 J f a W 5 t c C w y N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p b n R p d H V s Z V 9 w Y X J j b 3 V y c y w y N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t b 2 R h b G l 0 Z X N f Y W N j Z X N f c G F y Y 2 9 1 c n M v Z m 9 y b W F 0 a W 9 u X 2 9 1 d m V y d G U s M j Y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2 1 v Z G F s a X R l X 2 V u c 2 V p Z 2 5 l b W V u d C 8 w L D I 2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1 v Z G F s a X R l c 1 9 h Y 2 N l c 1 9 w Y X J j b 3 V y c y 9 t b 2 R h b G l 0 Z V 9 l b n N l a W d u Z W 1 l b n Q v M S w y N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t b 2 R h b G l 0 Z X N f Y W N j Z X N f c G F y Y 2 9 1 c n M v b W 9 k Y W x p d G V f Z W 5 z Z W l n b m V t Z W 5 0 L z I s M j Y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b W 9 k Y W x p d G V z X 2 F j Y 2 V z X 3 B h c m N v d X J z L 3 R h d X h f a W 5 z Z X J 0 a W 9 u X 3 B y b 2 Z l c 3 N p b 2 5 u Z W x s Z S 9 h b m 5 l Z V 9 k a X B s b 2 1 h d G l v b i w y N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t b 2 R h b G l 0 Z X N f Y W N j Z X N f c G F y Y 2 9 1 c n M v d G F 1 e F 9 p b n N l c n R p b 2 5 f c H J v Z m V z c 2 l v b m 5 l b G x l L 2 R h d G V f b 2 J z Z X J 2 Y X R p b 2 4 s M j Y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k Y X R l c 1 9 y Z W N y d X R l b W V u d C 9 k Y X R l X 2 9 1 d m V y d H V y Z V 9 j Y W 1 w Y W d u Z S w y N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I 2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b G l j Z W 5 j Z X N f Y 2 9 u c 2 V p b G x l Z X M v M C w y N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A v Y X R 0 Z W 5 k d S w y N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E v Y X R 0 Z W 5 k d S w y N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I v Y X R 0 Z W 5 k d S w y N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M v Y X R 0 Z W 5 k d S w y N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Q v Y X R 0 Z W 5 k d S w y N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U v Y X R 0 Z W 5 k d S w y N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Y v Y X R 0 Z W 5 k d S w y N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c v Y X R 0 Z W 5 k d S w y N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g v Y X R 0 Z W 5 k d S w y N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k v Y X R 0 Z W 5 k d S w y N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F 0 d G V u Z H V z L z E w L 2 F 0 d G V u Z H U s M j g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t b 2 R h b G l 0 Z X N f Y 2 F u Z G l k Y X R 1 c m U v Y 3 J p d G V y Z X N f Z X h h b W V u L z A s M j g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u X 2 Z p Y 2 h l L D I 4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Z W 1 h a W x f c m V z c G 9 u c 2 F i b G V f c G V k Y W d v Z 2 l x d W U s M j g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t b 3 R f Y 2 x l X 2 R p c 2 N p c G x p b m F p c m U s M j g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t b 3 R f Y 2 x l X 3 N l Y 3 R v c m l l b C w y O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1 v d F 9 j b G V f b W V 0 a W V y L D I 4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C 9 z a X R l L D I 4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C 9 h Z H J l c 3 N l X 2 N o Y W 1 w M S w y O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Y W R y Z X N z Z V 9 j a G F t c D I s M j g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w L 2 F k c m V z c 2 V f Y 2 h h b X A z L D I 5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C 9 j b 2 R l X 3 B v c 3 R h b C w y O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A v d m l s b G U s M j k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w L 2 d l b y w y O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m b 3 J f a W 5 t c C w y O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p b n R p d H V s Z V 9 w Y X J j b 3 V y c y w y O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t b 2 R h b G l 0 Z X N f Y W N j Z X N f c G F y Y 2 9 1 c n M v Z m 9 y b W F 0 a W 9 u X 2 9 1 d m V y d G U s M j k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b W 9 k Y W x p d G V z X 2 F j Y 2 V z X 3 B h c m N v d X J z L 2 1 v Z G F s a X R l X 2 V u c 2 V p Z 2 5 l b W V u d C 8 w L D I 5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1 v Z G F s a X R l c 1 9 h Y 2 N l c 1 9 w Y X J j b 3 V y c y 9 t b 2 R h b G l 0 Z V 9 l b n N l a W d u Z W 1 l b n Q v M S w y O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t b 2 R h b G l 0 Z X N f Y W N j Z X N f c G F y Y 2 9 1 c n M v b W 9 k Y W x p d G V f Z W 5 z Z W l n b m V t Z W 5 0 L z I s M j k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b W 9 k Y W x p d G V z X 2 F j Y 2 V z X 3 B h c m N v d X J z L 3 R h d X h f a W 5 z Z X J 0 a W 9 u X 3 B y b 2 Z l c 3 N p b 2 5 u Z W x s Z S 9 h b m 5 l Z V 9 k a X B s b 2 1 h d G l v b i w z M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t b 2 R h b G l 0 Z X N f Y W N j Z X N f c G F y Y 2 9 1 c n M v d G F 1 e F 9 p b n N l c n R p b 2 5 f c H J v Z m V z c 2 l v b m 5 l b G x l L 2 R h d G V f b 2 J z Z X J 2 Y X R p b 2 4 s M z A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Z G F 0 Z X N f a W 5 z Y 3 J p c H R p b 2 4 v Z G F 0 Z V 9 v d X Z l c n R 1 c m V f a W 5 z Y 3 J p c H R p b 2 4 s M z A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Z G F 0 Z X N f a W 5 z Y 3 J p c H R p b 2 4 v Z G F 0 Z V 9 m Z X J t Z X R 1 c m V f a W 5 z Y 3 J p c H R p b 2 4 s M z A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b G l j Z W 5 j Z X N f Y 2 9 u c 2 V p b G x l Z X M v M C w z M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W 5 f Z m l j a G U s M z A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l b W F p b F 9 y Z X N w b 2 5 z Y W J s Z V 9 w Z W R h Z 2 9 n a X F 1 Z S w z M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1 v d F 9 j b G V f Z G l z Y 2 l w b G l u Y W l y Z S w z M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1 v d F 9 j b G V f c 2 V j d G 9 y a W V s L D M w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b W 9 0 X 2 N s Z V 9 t Z X R p Z X I s M z A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s a W V 1 e C 8 w L 3 N p d G U s M z E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s a W V 1 e C 8 w L 2 F k c m V z c 2 V f Y 2 h h b X A x L D M x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b G l l d X g v M C 9 h Z H J l c 3 N l X 2 N o Y W 1 w M i w z M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Y W R y Z X N z Z V 9 j a G F t c D M s M z E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3 B l Z G F n b 2 d p c X V l c y 9 s a W V 1 e C 8 w L 2 N v Z G V f c G 9 z d G F s L D M x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w Z W R h Z 2 9 n a X F 1 Z X M v b G l l d X g v M C 9 2 a W x s Z S w z M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c G V k Y W d v Z 2 l x d W V z L 2 x p Z X V 4 L z A v Z 2 V v L D M x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Z v c l 9 p b m 1 w L D M x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l u d G l 0 d W x l X 3 B h c m N v d X J z L D M x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m b 3 J t Y X R p b 2 5 f b 3 V 2 Z X J 0 Z S w z M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t b 2 R h b G l 0 Z X N f Y W N j Z X N f c G F y Y 2 9 1 c n M v b W 9 k Y W x p d G V f Z W 5 z Z W l n b m V t Z W 5 0 L z A s M z I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b W 9 k Y W x p d G V z X 2 F j Y 2 V z X 3 B h c m N v d X J z L 2 1 v Z G F s a X R l X 2 V u c 2 V p Z 2 5 l b W V u d C 8 x L D M y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1 v Z G F s a X R l c 1 9 h Y 2 N l c 1 9 w Y X J j b 3 V y c y 9 t b 2 R h b G l 0 Z V 9 l b n N l a W d u Z W 1 l b n Q v M i w z M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t b 2 R h b G l 0 Z X N f Y W N j Z X N f c G F y Y 2 9 1 c n M v b W 9 k Y W x p d G V f Z W 5 z Z W l n b m V t Z W 5 0 L z M s M z I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b W 9 k Y W x p d G V z X 2 F j Y 2 V z X 3 B h c m N v d X J z L 3 R h d X h f a W 5 z Z X J 0 a W 9 u X 3 B y b 2 Z l c 3 N p b 2 5 u Z W x s Z S 9 h b m 5 l Z V 9 k a X B s b 2 1 h d G l v b i w z M j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t b 2 R h b G l 0 Z X N f Y W N j Z X N f c G F y Y 2 9 1 c n M v d G F 1 e F 9 p b n N l c n R p b 2 5 f c H J v Z m V z c 2 l v b m 5 l b G x l L 2 R h d G V f b 2 J z Z X J 2 Y X R p b 2 4 s M z I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Z G F 0 Z X N f a W 5 z Y 3 J p c H R p b 2 4 v Z G F 0 Z V 9 v d X Z l c n R 1 c m V f a W 5 z Y 3 J p c H R p b 2 4 s M z I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Z G F 0 Z X N f a W 5 z Y 3 J p c H R p b 2 4 v Z G F 0 Z V 9 m Z X J t Z X R 1 c m V f a W 5 z Y 3 J p c H R p b 2 4 s M z I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b G l j Z W 5 j Z X N f Y 2 9 u c 2 V p b G x l Z X M v M C w z M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W 5 f Z m l j a G U s M z I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l b W F p b F 9 y Z X N w b 2 5 z Y W J s Z V 9 w Z W R h Z 2 9 n a X F 1 Z S w z M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1 v d F 9 j b G V f Z G l z Y 2 l w b G l u Y W l y Z S w z M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1 v d F 9 j b G V f c 2 V j d G 9 y a W V s L D M z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b W 9 0 X 2 N s Z V 9 t Z X R p Z X I s M z M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s a W V 1 e C 8 w L 3 N p d G U s M z M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s a W V 1 e C 8 w L 2 F k c m V z c 2 V f Y 2 h h b X A x L D M z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b G l l d X g v M C 9 h Z H J l c 3 N l X 2 N o Y W 1 w M i w z M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Y W R y Z X N z Z V 9 j a G F t c D M s M z M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3 B l Z G F n b 2 d p c X V l c y 9 s a W V 1 e C 8 w L 2 N v Z G V f c G 9 z d G F s L D M z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w Z W R h Z 2 9 n a X F 1 Z X M v b G l l d X g v M C 9 2 a W x s Z S w z M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c G V k Y W d v Z 2 l x d W V z L 2 x p Z X V 4 L z A v Z 2 V v L D M 0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N S 9 h d H R l b m R 1 L D M 0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N i 9 h d H R l b m R 1 L D M 0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Y X R 0 Z W 5 k d X M v N y 9 h d H R l b m R 1 L D M 0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N C 9 h d H R l b m R 1 L D M 0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N S 9 h d H R l b m R 1 L D M 0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N i 9 h d H R l b m R 1 L D M 0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N y 9 h d H R l b m R 1 L D M 0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N C 9 h d H R l b m R 1 L D M 0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N S 9 h d H R l b m R 1 L D M 0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N i 9 h d H R l b m R 1 L D M 1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N y 9 h d H R l b m R 1 L D M 1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M i 9 h d H R l b m R 1 L D M 1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M y 9 h d H R l b m R 1 L D M 1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N C 9 h d H R l b m R 1 L D M 1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N S 9 h d H R l b m R 1 L D M 1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N i 9 h d H R l b m R 1 L D M 1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Y X R 0 Z W 5 k d X M v N y 9 h d H R l b m R 1 L D M 1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b G l j Z W 5 j Z X N f Y 2 9 u c 2 V p b G x l Z X M v M S w z N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x p Y 2 V u Y 2 V z X 2 N v b n N l a W x s Z W V z L z I s M z U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2 N h b m R p Z G F 0 d X J l c y 9 h d H R l b m R 1 c y 8 3 L 2 F 0 d G V u Z H U s M z Y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s a W N l b m N l c 1 9 j b 2 5 z Z W l s b G V l c y 8 x L D M 2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j Y W 5 k a W R h d H V y Z X M v b G l j Z W 5 j Z X N f Y 2 9 u c 2 V p b G x l Z X M v M i w z N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Y 2 F u Z G l k Y X R 1 c m V z L 2 1 v Z G F s a X R l c 1 9 j Y W 5 k a W R h d H V y Z S 9 j c m l 0 Z X J l c 1 9 l e G F t Z W 4 v M S w z N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h d H R l b m R 1 c y 8 4 L 2 F 0 d G V u Z H U s M z Y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m b 3 J f a W 5 t c C w z N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d G l 0 d W x l X 3 B h c m N v d X J z L D M 2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b W 9 k Y W x p d G V z X 2 F j Y 2 V z X 3 B h c m N v d X J z L 2 Z v c m 1 h d G l v b l 9 v d X Z l c n R l L D M 2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b W 9 k Y W x p d G V z X 2 F j Y 2 V z X 3 B h c m N v d X J z L 2 1 v Z G F s a X R l X 2 V u c 2 V p Z 2 5 l b W V u d C 8 w L D M 2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b W 9 k Y W x p d G V z X 2 F j Y 2 V z X 3 B h c m N v d X J z L 2 1 v Z G F s a X R l X 2 V u c 2 V p Z 2 5 l b W V u d C 8 x L D M 2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b W 9 k Y W x p d G V z X 2 F j Y 2 V z X 3 B h c m N v d X J z L 2 1 v Z G F s a X R l X 2 V u c 2 V p Z 2 5 l b W V u d C 8 y L D M 3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b W 9 k Y W x p d G V z X 2 F j Y 2 V z X 3 B h c m N v d X J z L 3 R h d X h f a W 5 z Z X J 0 a W 9 u X 3 B y b 2 Z l c 3 N p b 2 5 u Z W x s Z S 9 h b m 5 l Z V 9 k a X B s b 2 1 h d G l v b i w z N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1 v Z G F s a X R l c 1 9 h Y 2 N l c 1 9 w Y X J j b 3 V y c y 9 0 Y X V 4 X 2 l u c 2 V y d G l v b l 9 w c m 9 m Z X N z a W 9 u b m V s b G U v Z G F 0 Z V 9 v Y n N l c n Z h d G l v b i w z N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R h d G V z X 2 l u c 2 N y a X B 0 a W 9 u L 2 R h d G V f b 3 V 2 Z X J 0 d X J l X 2 l u c 2 N y a X B 0 a W 9 u L D M 3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Z G F 0 Z X N f a W 5 z Y 3 J p c H R p b 2 4 v Z G F 0 Z V 9 m Z X J t Z X R 1 c m V f a W 5 z Y 3 J p c H R p b 2 4 s M z c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s a W N l b m N l c 1 9 j b 2 5 z Z W l s b G V l c y 8 w L D M 3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s a W V u X 2 Z p Y 2 h l L D M 3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l b W F p b F 9 y Z X N w b 2 5 z Y W J s Z V 9 w Z W R h Z 2 9 n a X F 1 Z S w z N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W 9 0 X 2 N s Z V 9 k a X N j a X B s a W 5 h a X J l L D M 3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I v a W 5 m b 3 J t Y X R p b 2 5 z X 3 B l Z G F n b 2 d p c X V l c y 9 t b 3 R f Y 2 x l X 3 N l Y 3 R v c m l l b C w z N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W 9 0 X 2 N s Z V 9 t Z X R p Z X I s M z g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i 9 p b m Z v c m 1 h d G l v b n N f c G V k Y W d v Z 2 l x d W V z L 2 x p Z X V 4 L z A v c 2 l 0 Z S w z O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G l l d X g v M C 9 h Z H J l c 3 N l X 2 N o Y W 1 w M S w z O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G l l d X g v M C 9 h Z H J l c 3 N l X 2 N o Y W 1 w M i w z O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G l l d X g v M C 9 h Z H J l c 3 N l X 2 N o Y W 1 w M y w z O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G l l d X g v M C 9 j b 2 R l X 3 B v c 3 R h b C w z O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G l l d X g v M C 9 2 a W x s Z S w z O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y L 2 l u Z m 9 y b W F 0 a W 9 u c 1 9 w Z W R h Z 2 9 n a X F 1 Z X M v b G l l d X g v M C 9 n Z W 8 s M z g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m b 3 J f a W 5 t c C w z O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d G l 0 d W x l X 3 B h c m N v d X J z L D M 4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b W 9 k Y W x p d G V z X 2 F j Y 2 V z X 3 B h c m N v d X J z L 2 Z v c m 1 h d G l v b l 9 v d X Z l c n R l L D M 5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b W 9 k Y W x p d G V z X 2 F j Y 2 V z X 3 B h c m N v d X J z L 2 1 v Z G F s a X R l X 2 V u c 2 V p Z 2 5 l b W V u d C 8 w L D M 5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b W 9 k Y W x p d G V z X 2 F j Y 2 V z X 3 B h c m N v d X J z L 2 1 v Z G F s a X R l X 2 V u c 2 V p Z 2 5 l b W V u d C 8 x L D M 5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b W 9 k Y W x p d G V z X 2 F j Y 2 V z X 3 B h c m N v d X J z L 3 R h d X h f a W 5 z Z X J 0 a W 9 u X 3 B y b 2 Z l c 3 N p b 2 5 u Z W x s Z S 9 h b m 5 l Z V 9 k a X B s b 2 1 h d G l v b i w z O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1 v Z G F s a X R l c 1 9 h Y 2 N l c 1 9 w Y X J j b 3 V y c y 9 0 Y X V 4 X 2 l u c 2 V y d G l v b l 9 w c m 9 m Z X N z a W 9 u b m V s b G U v Z G F 0 Z V 9 v Y n N l c n Z h d G l v b i w z O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R h d G V z X 2 l u c 2 N y a X B 0 a W 9 u L 2 R h d G V f b 3 V 2 Z X J 0 d X J l X 2 l u c 2 N y a X B 0 a W 9 u L D M 5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Z G F 0 Z X N f a W 5 z Y 3 J p c H R p b 2 4 v Z G F 0 Z V 9 m Z X J t Z X R 1 c m V f a W 5 z Y 3 J p c H R p b 2 4 s M z k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s a W N l b m N l c 1 9 j b 2 5 z Z W l s b G V l c y 8 w L D M 5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a W 5 m b 3 J t Y X R p b 2 5 z X 3 B l Z G F n b 2 d p c X V l c y 9 s a W V u X 2 Z p Y 2 h l L D M 5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a W 5 m b 3 J t Y X R p b 2 5 z X 3 B l Z G F n b 2 d p c X V l c y 9 l b W F p b F 9 y Z X N w b 2 5 z Y W J s Z V 9 w Z W R h Z 2 9 n a X F 1 Z S w z O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W 9 0 X 2 N s Z V 9 k a X N j a X B s a W 5 h a X J l L D Q w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M v a W 5 m b 3 J t Y X R p b 2 5 z X 3 B l Z G F n b 2 d p c X V l c y 9 t b 3 R f Y 2 x l X 3 N l Y 3 R v c m l l b C w 0 M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W 9 0 X 2 N s Z V 9 t Z X R p Z X I s N D A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p b m Z v c m 1 h d G l v b n N f c G V k Y W d v Z 2 l x d W V z L 2 x p Z X V 4 L z A v c 2 l 0 Z S w 0 M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G l l d X g v M C 9 h Z H J l c 3 N l X 2 N o Y W 1 w M S w 0 M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G l l d X g v M C 9 h Z H J l c 3 N l X 2 N o Y W 1 w M i w 0 M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G l l d X g v M C 9 h Z H J l c 3 N l X 2 N o Y W 1 w M y w 0 M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G l l d X g v M C 9 j b 2 R l X 3 B v c 3 R h b C w 0 M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G l l d X g v M C 9 2 a W x s Z S w 0 M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z L 2 l u Z m 9 y b W F 0 a W 9 u c 1 9 w Z W R h Z 2 9 n a X F 1 Z X M v b G l l d X g v M C 9 n Z W 8 s N D A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m b 3 J f a W 5 t c C w 0 M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d G l 0 d W x l X 3 B h c m N v d X J z L D Q x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b W 9 k Y W x p d G V z X 2 F j Y 2 V z X 3 B h c m N v d X J z L 2 Z v c m 1 h d G l v b l 9 v d X Z l c n R l L D Q x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b W 9 k Y W x p d G V z X 2 F j Y 2 V z X 3 B h c m N v d X J z L 2 1 v Z G F s a X R l X 2 V u c 2 V p Z 2 5 l b W V u d C 8 w L D Q x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b W 9 k Y W x p d G V z X 2 F j Y 2 V z X 3 B h c m N v d X J z L 2 1 v Z G F s a X R l X 2 V u c 2 V p Z 2 5 l b W V u d C 8 x L D Q x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b W 9 k Y W x p d G V z X 2 F j Y 2 V z X 3 B h c m N v d X J z L 3 R h d X h f a W 5 z Z X J 0 a W 9 u X 3 B y b 2 Z l c 3 N p b 2 5 u Z W x s Z S 9 h b m 5 l Z V 9 k a X B s b 2 1 h d G l v b i w 0 M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1 v Z G F s a X R l c 1 9 h Y 2 N l c 1 9 w Y X J j b 3 V y c y 9 0 Y X V 4 X 2 l u c 2 V y d G l v b l 9 w c m 9 m Z X N z a W 9 u b m V s b G U v Z G F 0 Z V 9 v Y n N l c n Z h d G l v b i w 0 M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R h d G V z X 2 l u c 2 N y a X B 0 a W 9 u L 2 R h d G V f b 3 V 2 Z X J 0 d X J l X 2 l u c 2 N y a X B 0 a W 9 u L D Q x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Z G F 0 Z X N f a W 5 z Y 3 J p c H R p b 2 4 v Z G F 0 Z V 9 m Z X J t Z X R 1 c m V f a W 5 z Y 3 J p c H R p b 2 4 s N D E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s a W N l b m N l c 1 9 j b 2 5 z Z W l s b G V l c y 8 w L D Q x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s a W V u X 2 Z p Y 2 h l L D Q y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l b W F p b F 9 y Z X N w b 2 5 z Y W J s Z V 9 w Z W R h Z 2 9 n a X F 1 Z S w 0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W 9 0 X 2 N s Z V 9 k a X N j a X B s a W 5 h a X J l L D Q y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Q v a W 5 m b 3 J t Y X R p b 2 5 z X 3 B l Z G F n b 2 d p c X V l c y 9 t b 3 R f Y 2 x l X 3 N l Y 3 R v c m l l b C w 0 M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W 9 0 X 2 N s Z V 9 t Z X R p Z X I s N D I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A v c 2 l 0 Z S w 0 M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C 9 h Z H J l c 3 N l X 2 N o Y W 1 w M S w 0 M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C 9 h Z H J l c 3 N l X 2 N o Y W 1 w M i w 0 M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C 9 h Z H J l c 3 N l X 2 N o Y W 1 w M y w 0 M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C 9 j b 2 R l X 3 B v c 3 R h b C w 0 M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C 9 2 a W x s Z S w 0 M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C 9 n Z W 8 s N D M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C 9 p b m Z v c m 1 h d G l v b n N f c G V k Y W d v Z 2 l x d W V z L 2 x p Z X V 4 L z E v c 2 l 0 Z S w 0 M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S 9 h Z H J l c 3 N l X 2 N o Y W 1 w M S w 0 M z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S 9 h Z H J l c 3 N l X 2 N o Y W 1 w M i w 0 M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S 9 h Z H J l c 3 N l X 2 N o Y W 1 w M y w 0 M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S 9 j b 2 R l X 3 B v c 3 R h b C w 0 M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S 9 2 a W x s Z S w 0 M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0 L 2 l u Z m 9 y b W F 0 a W 9 u c 1 9 w Z W R h Z 2 9 n a X F 1 Z X M v b G l l d X g v M S 9 n Z W 8 s N D M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m b 3 J f a W 5 t c C w 0 M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d G l 0 d W x l X 3 B h c m N v d X J z L D Q 0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b W 9 k Y W x p d G V z X 2 F j Y 2 V z X 3 B h c m N v d X J z L 2 Z v c m 1 h d G l v b l 9 v d X Z l c n R l L D Q 0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b W 9 k Y W x p d G V z X 2 F j Y 2 V z X 3 B h c m N v d X J z L 2 1 v Z G F s a X R l X 2 V u c 2 V p Z 2 5 l b W V u d C 8 w L D Q 0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b W 9 k Y W x p d G V z X 2 F j Y 2 V z X 3 B h c m N v d X J z L 2 1 v Z G F s a X R l X 2 V u c 2 V p Z 2 5 l b W V u d C 8 x L D Q 0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b W 9 k Y W x p d G V z X 2 F j Y 2 V z X 3 B h c m N v d X J z L 3 R h d X h f a W 5 z Z X J 0 a W 9 u X 3 B y b 2 Z l c 3 N p b 2 5 u Z W x s Z S 9 h b m 5 l Z V 9 k a X B s b 2 1 h d G l v b i w 0 N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1 v Z G F s a X R l c 1 9 h Y 2 N l c 1 9 w Y X J j b 3 V y c y 9 0 Y X V 4 X 2 l u c 2 V y d G l v b l 9 w c m 9 m Z X N z a W 9 u b m V s b G U v Z G F 0 Z V 9 v Y n N l c n Z h d G l v b i w 0 N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R h d G V z X 2 l u c 2 N y a X B 0 a W 9 u L 2 R h d G V f b 3 V 2 Z X J 0 d X J l X 2 l u c 2 N y a X B 0 a W 9 u L D Q 0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Z G F 0 Z X N f a W 5 z Y 3 J p c H R p b 2 4 v Z G F 0 Z V 9 m Z X J t Z X R 1 c m V f a W 5 z Y 3 J p c H R p b 2 4 s N D Q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s a W N l b m N l c 1 9 j b 2 5 z Z W l s b G V l c y 8 w L D Q 0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a W 5 m b 3 J t Y X R p b 2 5 z X 3 B l Z G F n b 2 d p c X V l c y 9 s a W V u X 2 Z p Y 2 h l L D Q 0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a W 5 m b 3 J t Y X R p b 2 5 z X 3 B l Z G F n b 2 d p c X V l c y 9 l b W F p b F 9 y Z X N w b 2 5 z Y W J s Z V 9 w Z W R h Z 2 9 n a X F 1 Z S w 0 N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W 9 0 X 2 N s Z V 9 k a X N j a X B s a W 5 h a X J l L D Q 1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U v a W 5 m b 3 J t Y X R p b 2 5 z X 3 B l Z G F n b 2 d p c X V l c y 9 t b 3 R f Y 2 x l X 3 N l Y 3 R v c m l l b C w 0 N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W 9 0 X 2 N s Z V 9 t Z X R p Z X I s N D U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S 9 p b m Z v c m 1 h d G l v b n N f c G V k Y W d v Z 2 l x d W V z L 2 x p Z X V 4 L z A v c 2 l 0 Z S w 0 N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G l l d X g v M C 9 h Z H J l c 3 N l X 2 N o Y W 1 w M S w 0 N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G l l d X g v M C 9 h Z H J l c 3 N l X 2 N o Y W 1 w M i w 0 N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G l l d X g v M C 9 h Z H J l c 3 N l X 2 N o Y W 1 w M y w 0 N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G l l d X g v M C 9 j b 2 R l X 3 B v c 3 R h b C w 0 N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G l l d X g v M C 9 2 a W x s Z S w 0 N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1 L 2 l u Z m 9 y b W F 0 a W 9 u c 1 9 w Z W R h Z 2 9 n a X F 1 Z X M v b G l l d X g v M C 9 n Z W 8 s N D Y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m b 3 J f a W 5 t c C w 0 N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d G l 0 d W x l X 3 B h c m N v d X J z L D Q 2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b W 9 k Y W x p d G V z X 2 F j Y 2 V z X 3 B h c m N v d X J z L 2 Z v c m 1 h d G l v b l 9 v d X Z l c n R l L D Q 2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b W 9 k Y W x p d G V z X 2 F j Y 2 V z X 3 B h c m N v d X J z L 2 1 v Z G F s a X R l X 2 V u c 2 V p Z 2 5 l b W V u d C 8 w L D Q 2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b W 9 k Y W x p d G V z X 2 F j Y 2 V z X 3 B h c m N v d X J z L 2 1 v Z G F s a X R l X 2 V u c 2 V p Z 2 5 l b W V u d C 8 x L D Q 2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b W 9 k Y W x p d G V z X 2 F j Y 2 V z X 3 B h c m N v d X J z L 3 R h d X h f a W 5 z Z X J 0 a W 9 u X 3 B y b 2 Z l c 3 N p b 2 5 u Z W x s Z S 9 h b m 5 l Z V 9 k a X B s b 2 1 h d G l v b i w 0 N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1 v Z G F s a X R l c 1 9 h Y 2 N l c 1 9 w Y X J j b 3 V y c y 9 0 Y X V 4 X 2 l u c 2 V y d G l v b l 9 w c m 9 m Z X N z a W 9 u b m V s b G U v Z G F 0 Z V 9 v Y n N l c n Z h d G l v b i w 0 N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R h d G V z X 2 l u c 2 N y a X B 0 a W 9 u L 2 R h d G V f b 3 V 2 Z X J 0 d X J l X 2 l u c 2 N y a X B 0 a W 9 u L D Q 2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Z G F 0 Z X N f a W 5 z Y 3 J p c H R p b 2 4 v Z G F 0 Z V 9 m Z X J t Z X R 1 c m V f a W 5 z Y 3 J p c H R p b 2 4 s N D Y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s a W N l b m N l c 1 9 j b 2 5 z Z W l s b G V l c y 8 w L D Q 3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a W 5 m b 3 J t Y X R p b 2 5 z X 3 B l Z G F n b 2 d p c X V l c y 9 s a W V u X 2 Z p Y 2 h l L D Q 3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a W 5 m b 3 J t Y X R p b 2 5 z X 3 B l Z G F n b 2 d p c X V l c y 9 l b W F p b F 9 y Z X N w b 2 5 z Y W J s Z V 9 w Z W R h Z 2 9 n a X F 1 Z S w 0 N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W 9 0 X 2 N s Z V 9 k a X N j a X B s a W 5 h a X J l L D Q 3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Y v a W 5 m b 3 J t Y X R p b 2 5 z X 3 B l Z G F n b 2 d p c X V l c y 9 t b 3 R f Y 2 x l X 3 N l Y 3 R v c m l l b C w 0 N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W 9 0 X 2 N s Z V 9 t Z X R p Z X I s N D c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i 9 p b m Z v c m 1 h d G l v b n N f c G V k Y W d v Z 2 l x d W V z L 2 x p Z X V 4 L z A v c 2 l 0 Z S w 0 N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d X g v M C 9 h Z H J l c 3 N l X 2 N o Y W 1 w M S w 0 N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d X g v M C 9 h Z H J l c 3 N l X 2 N o Y W 1 w M i w 0 N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d X g v M C 9 h Z H J l c 3 N l X 2 N o Y W 1 w M y w 0 N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d X g v M C 9 j b 2 R l X 3 B v c 3 R h b C w 0 O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d X g v M C 9 2 a W x s Z S w 0 O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2 L 2 l u Z m 9 y b W F 0 a W 9 u c 1 9 w Z W R h Z 2 9 n a X F 1 Z X M v b G l l d X g v M C 9 n Z W 8 s N D g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m b 3 J f a W 5 t c C w 0 O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l u d G l 0 d W x l X 3 B h c m N v d X J z L D Q 4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b W 9 k Y W x p d G V z X 2 F j Y 2 V z X 3 B h c m N v d X J z L 2 Z v c m 1 h d G l v b l 9 v d X Z l c n R l L D Q 4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b W 9 k Y W x p d G V z X 2 F j Y 2 V z X 3 B h c m N v d X J z L 2 1 v Z G F s a X R l X 2 V u c 2 V p Z 2 5 l b W V u d C 8 w L D Q 4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b W 9 k Y W x p d G V z X 2 F j Y 2 V z X 3 B h c m N v d X J z L 2 1 v Z G F s a X R l X 2 V u c 2 V p Z 2 5 l b W V u d C 8 x L D Q 4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b W 9 k Y W x p d G V z X 2 F j Y 2 V z X 3 B h c m N v d X J z L 3 R h d X h f a W 5 z Z X J 0 a W 9 u X 3 B y b 2 Z l c 3 N p b 2 5 u Z W x s Z S 9 h b m 5 l Z V 9 k a X B s b 2 1 h d G l v b i w 0 O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1 v Z G F s a X R l c 1 9 h Y 2 N l c 1 9 w Y X J j b 3 V y c y 9 0 Y X V 4 X 2 l u c 2 V y d G l v b l 9 w c m 9 m Z X N z a W 9 u b m V s b G U v Z G F 0 Z V 9 v Y n N l c n Z h d G l v b i w 0 O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R h d G V z X 2 l u c 2 N y a X B 0 a W 9 u L 2 R h d G V f b 3 V 2 Z X J 0 d X J l X 2 l u c 2 N y a X B 0 a W 9 u L D Q 5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Z G F 0 Z X N f a W 5 z Y 3 J p c H R p b 2 4 v Z G F 0 Z V 9 m Z X J t Z X R 1 c m V f a W 5 z Y 3 J p c H R p b 2 4 s N D k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s a W N l b m N l c 1 9 j b 2 5 z Z W l s b G V l c y w 0 O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b G l l b l 9 m a W N o Z S w 0 O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Z W 1 h a W x f c m V z c G 9 u c 2 F i b G V f c G V k Y W d v Z 2 l x d W U s N D k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1 v d F 9 j b G V f Z G l z Y 2 l w b G l u Y W l y Z S w 0 O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3 L 2 l u Z m 9 y b W F 0 a W 9 u c 1 9 w Z W R h Z 2 9 n a X F 1 Z X M v b W 9 0 X 2 N s Z V 9 z Z W N 0 b 3 J p Z W w s N D k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1 v d F 9 j b G V f b W V 0 a W V y L D Q 5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c v a W 5 m b 3 J t Y X R p b 2 5 z X 3 B l Z G F n b 2 d p c X V l c y 9 s a W V 1 e C 8 w L 3 N p d G U s N D k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x p Z X V 4 L z A v Y W R y Z X N z Z V 9 j a G F t c D E s N D k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x p Z X V 4 L z A v Y W R y Z X N z Z V 9 j a G F t c D I s N T A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x p Z X V 4 L z A v Y W R y Z X N z Z V 9 j a G F t c D M s N T A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x p Z X V 4 L z A v Y 2 9 k Z V 9 w b 3 N 0 Y W w s N T A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x p Z X V 4 L z A v d m l s b G U s N T A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N y 9 p b m Z v c m 1 h d G l v b n N f c G V k Y W d v Z 2 l x d W V z L 2 x p Z X V 4 L z A v Z 2 V v L D U w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1 v Z G F s a X R l c 1 9 h Y 2 N l c 1 9 w Y X J j b 3 V y c y 9 t b 2 R h b G l 0 Z V 9 l b n N l a W d u Z W 1 l b n Q v M y w 1 M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t b 2 R h b G l 0 Z X N f Y W N j Z X N f c G F y Y 2 9 1 c n M v b W 9 k Y W x p d G V f Z W 5 z Z W l n b m V t Z W 5 0 L z M s N T A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b W 9 k Y W x p d G V z X 2 F j Y 2 V z X 3 B h c m N v d X J z L 2 1 v Z G F s a X R l X 2 V u c 2 V p Z 2 5 l b W V u d C 8 z L D U w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R h d G V z X 2 l u c 2 N y a X B 0 a W 9 u L 2 R h d G V f b 3 V 2 Z X J 0 d X J l X 2 l u c 2 N y a X B 0 a W 9 u L D U w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R h d G V z X 2 l u c 2 N y a X B 0 a W 9 u L 2 R h d G V f Z m V y b W V 0 d X J l X 2 l u c 2 N y a X B 0 a W 9 u L D U w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x p Y 2 V u Y 2 V z X 2 N v b n N l a W x s Z W V z L z A s N T E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b W 9 k Y W x p d G V z X 2 F j Y 2 V z X 3 B h c m N v d X J z L 2 1 v Z G F s a X R l X 2 V u c 2 V p Z 2 5 l b W V u d C w 1 M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U x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Z G F 0 Z X N f c m V j c n V 0 Z W 1 l b n Q v Z G F 0 Z V 9 m Z X J t Z X R 1 c m V f Y 2 F t c G F n b m U s N T E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Y v Y W N j Z X N f c G F y Y 2 9 1 c n N f b W V u d G l v b l 9 z M V 9 z Z W x l Y 3 R p d m U v a W 5 m b 3 J t Y X R p b 2 5 z X 2 N h b m R p Z G F 0 d X J l c y 9 s a W N l b m N l c 1 9 j b 2 5 z Z W l s b G V l c y 8 w L D U x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M C 9 h d H R l b m R 1 L D U x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M S 9 h d H R l b m R 1 L D U x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M i 9 h d H R l b m R 1 L D U x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M y 9 h d H R l b m R 1 L D U x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N C 9 h d H R l b m R 1 L D U x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b W 9 k Y W x p d G V z X 2 N h b m R p Z G F 0 d X J l L 2 N y a X R l c m V z X 2 V 4 Y W 1 l b i 8 w L D U y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j Y W 5 k a W R h d H V y Z X M v b G l j Z W 5 j Z X N f Y 2 9 u c 2 V p b G x l Z X M v M S w 1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x p Y 2 V u Y 2 V z X 2 N v b n N l a W x s Z W V z L z I s N T I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s a W N l b m N l c 1 9 j b 2 5 z Z W l s b G V l c y 8 y L D U y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b G l j Z W 5 j Z X N f Y 2 9 u c 2 V p b G x l Z X M v M S w 1 M j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x p Y 2 V u Y 2 V z X 2 N v b n N l a W x s Z W V z L z I s N T I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2 N h b m R p Z G F 0 d X J l c y 9 t b 2 R h b G l 0 Z X N f Y 2 F u Z G l k Y X R 1 c m U v Y 3 J p d G V y Z X N f Z X h h b W V u L z E s N T I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x L 3 N p d G U s N T I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x L 2 F k c m V z c 2 V f Y 2 h h b X A x L D U y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h Z H J l c 3 N l X 2 N o Y W 1 w M i w 1 M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E v Y W R y Z X N z Z V 9 j a G F t c D M s N T M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x L 2 N v Z G V f c G 9 z d G F s L D U z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S 9 2 a W x s Z S w 1 M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E v Z 2 V v L D U z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z a X R l L D U z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h Z H J l c 3 N l X 2 N o Y W 1 w M S w 1 M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I v Y W R y Z X N z Z V 9 j a G F t c D I s N T M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y L 2 F k c m V z c 2 V f Y 2 h h b X A z L D U z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G l l d X g v M i 9 j b 2 R l X 3 B v c 3 R h b C w 1 M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x p Z X V 4 L z I v d m l s b G U s N T M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s a W V 1 e C 8 y L 2 d l b y w 1 N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E v c 2 l 0 Z S w 1 N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E v Y W R y Z X N z Z V 9 j a G F t c D E s N T Q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x L 2 F k c m V z c 2 V f Y 2 h h b X A y L D U 0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h Z H J l c 3 N l X 2 N o Y W 1 w M y w 1 N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c G V k Y W d v Z 2 l x d W V z L 2 x p Z X V 4 L z E v Y 2 9 k Z V 9 w b 3 N 0 Y W w s N T Q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Y W N j Z X N f c G F y Y 2 9 1 c n N f b W V u d G l v b l 9 z M V 9 z Z W x l Y 3 R p d m U v a W 5 m b 3 J t Y X R p b 2 5 z X 3 B l Z G F n b 2 d p c X V l c y 9 s a W V 1 e C 8 x L 3 Z p b G x l L D U 0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w Z W R h Z 2 9 n a X F 1 Z X M v b G l l d X g v M S 9 n Z W 8 s N T Q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x L 3 N p d G U s N T Q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x L 2 F k c m V z c 2 V f Y 2 h h b X A x L D U 0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h Z H J l c 3 N l X 2 N o Y W 1 w M i w 1 N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E v Y W R y Z X N z Z V 9 j a G F t c D M s N T U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3 B l Z G F n b 2 d p c X V l c y 9 s a W V 1 e C 8 x L 2 N v Z G V f c G 9 z d G F s L D U 1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1 L 2 F j Y 2 V z X 3 B h c m N v d X J z X 2 1 l b n R p b 2 5 f c z F f c 2 V s Z W N 0 a X Z l L 2 l u Z m 9 y b W F 0 a W 9 u c 1 9 w Z W R h Z 2 9 n a X F 1 Z X M v b G l l d X g v M S 9 2 a W x s Z S w 1 N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S 9 h Y 2 N l c 1 9 w Y X J j b 3 V y c 1 9 t Z W 5 0 a W 9 u X 3 M x X 3 N l b G V j d G l 2 Z S 9 p b m Z v c m 1 h d G l v b n N f c G V k Y W d v Z 2 l x d W V z L 2 x p Z X V 4 L z E v Z 2 V v L D U 1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x p Y 2 V u Y 2 V z X 2 N v b n N l a W x s Z W V z L D U 1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b G l j Z W 5 j Z X N f Y 2 9 u c 2 V p b G x l Z X M s N T U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s a W N l b m N l c 1 9 j b 2 5 z Z W l s b G V l c y w 1 N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g v Y X R 0 Z W 5 k d S w 1 N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k v Y X R 0 Z W 5 k d S w 1 N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x p Y 2 V u Y 2 V z X 2 N v b n N l a W x s Z W V z L D U 2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z a X R l L D U 2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h Z H J l c 3 N l X 2 N o Y W 1 w M S w 1 N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E v Y W R y Z X N z Z V 9 j a G F t c D I s N T Y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x L 2 F k c m V z c 2 V f Y 2 h h b X A z L D U 2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S 9 j b 2 R l X 3 B v c 3 R h b C w 1 N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E v d m l s b G U s N T Y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x L 2 d l b y w 1 N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I v c 2 l 0 Z S w 1 N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I v Y W R y Z X N z Z V 9 j a G F t c D E s N T Y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y L 2 F k c m V z c 2 V f Y 2 h h b X A y L D U 3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h Z H J l c 3 N l X 2 N o Y W 1 w M y w 1 N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c G V k Y W d v Z 2 l x d W V z L 2 x p Z X V 4 L z I v Y 2 9 k Z V 9 w b 3 N 0 Y W w s N T c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3 B l Z G F n b 2 d p c X V l c y 9 s a W V 1 e C 8 y L 3 Z p b G x l L D U 3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l u Z m 9 y b W F 0 a W 9 u c 1 9 w Z W R h Z 2 9 n a X F 1 Z X M v b G l l d X g v M i 9 n Z W 8 s N T c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x L 3 N p d G U s N T c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x L 2 F k c m V z c 2 V f Y 2 h h b X A x L D U 3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h Z H J l c 3 N l X 2 N o Y W 1 w M i w 1 N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E v Y W R y Z X N z Z V 9 j a G F t c D M s N T c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x L 2 N v Z G V f c G 9 z d G F s L D U 3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S 9 2 a W x s Z S w 1 O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E v Z 2 V v L D U 4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w L 2 F j Y 2 V z X 3 B h c m N v d X J z X 2 1 l b n R p b 2 5 f c z F f c 2 V s Z W N 0 a X Z l L 2 x p Y 2 V u Y 2 V z X 2 N v b n N l a W x s Z W V z L z E s N T g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b G l j Z W 5 j Z X N f Y 2 9 u c 2 V p b G x l Z X M v M i w 1 O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1 v d F 9 j b G V f Z G l z Y 2 l w b G l u Y W l y Z S 8 w L D U 4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k a X N j a X B s a W 5 h a X J l L z A s N T g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R p c 2 N p c G x p b m F p c m U v M S w 1 O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Z G l z Y 2 l w b G l u Y W l y Z S 8 y L D U 4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k a X N j a X B s a W 5 h a X J l L z M s N T g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R p c 2 N p c G x p b m F p c m U v N C w 1 O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c 2 V j d G 9 y a W V s L z A s N T k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3 N l Y 3 R v c m l l b C 8 x L D U 5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z Z W N 0 b 3 J p Z W w v M i w 1 O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b W V 0 a W V y L z A s N T k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1 l d G l l c i 8 x L D U 5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M i w 1 O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b W V 0 a W V y L z M s N T k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1 l d G l l c i 8 0 L D U 5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w Z W R h Z 2 9 n a X F 1 Z X M v b W 9 0 X 2 N s Z V 9 t Z X R p Z X I v N S w 1 O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c G V k Y W d v Z 2 l x d W V z L 2 1 v d F 9 j b G V f b W V 0 a W V y L z Y s N T k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3 B l Z G F n b 2 d p c X V l c y 9 t b 3 R f Y 2 x l X 2 1 l d G l l c i 8 3 L D Y w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k a X N j a X B s a W 5 h a X J l L z A s N j A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R p c 2 N p c G x p b m F p c m U v M S w 2 M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Z G l z Y 2 l w b G l u Y W l y Z S 8 y L D Y w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k a X N j a X B s a W 5 h a X J l L z M s N j A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R p c 2 N p c G x p b m F p c m U v N C w 2 M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c 2 V j d G 9 y a W V s L z A s N j A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3 N l Y 3 R v c m l l b C 8 x L D Y w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z Z W N 0 b 3 J p Z W w v M i w 2 M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b W V 0 a W V y L z A s N j A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x L D Y x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t Z X R p Z X I v M i w 2 M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b W V 0 a W V y L z M s N j E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M v Y W N j Z X N f c G F y Y 2 9 1 c n N f b W V u d G l v b l 9 z M V 9 z Z W x l Y 3 R p d m U v a W 5 m b 3 J t Y X R p b 2 5 z X 3 B l Z G F n b 2 d p c X V l c y 9 t b 3 R f Y 2 x l X 2 1 l d G l l c i 8 0 L D Y x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w Z W R h Z 2 9 n a X F 1 Z X M v b W 9 0 X 2 N s Z V 9 t Z X R p Z X I v N S w 2 M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c G V k Y W d v Z 2 l x d W V z L 2 1 v d F 9 j b G V f b W V 0 a W V y L z Y s N j E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Q v b W 9 k Y W x p d G V z X 2 F j Y 2 V z X 3 B h c m N v d X J z L 2 1 v Z G F s a X R l X 2 V u c 2 V p Z 2 5 l b W V u d C w 2 M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C 9 h Y 2 N l c 1 9 w Y X J j b 3 V y c 1 9 t Z W 5 0 a W 9 u X 3 M x X 3 N l b G V j d G l 2 Z S 9 p b m Z v c m 1 h d G l v b n N f Y 2 F u Z G l k Y X R 1 c m V z L 2 x p Y 2 V u Y 2 V z X 2 N v b n N l a W x s Z W V z L D Y x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3 J p d G V y Z X M v M C 9 j c m l 0 Z X J l L D Y x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z L 2 F j Y 2 V z X 3 B h c m N v d X J z X 2 1 l b n R p b 2 5 f c z F f c 2 V s Z W N 0 a X Z l L 2 l u Z m 9 y b W F 0 a W 9 u c 1 9 j Y W 5 k a W R h d H V y Z X M v b G l j Z W 5 j Z X N f Y 2 9 u c 2 V p b G x l Z X M s N j E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U v Y W N j Z X N f c G F y Y 2 9 1 c n N f b W V u d G l v b l 9 z M V 9 z Z W x l Y 3 R p d m U v a W 5 m b 3 J t Y X R p b 2 5 z X 2 N h b m R p Z G F 0 d X J l c y 9 s a W N l b m N l c 1 9 j b 2 5 z Z W l s b G V l c y w 2 M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x p Y 2 V u Y 2 V z X 2 N v b n N l a W x s Z W V z L D Y y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O C 9 h d H R l b m R 1 L D Y y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M T A v Y X R 0 Z W 5 k d S w 2 M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E x L 2 F 0 d G V u Z H U s N j I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v a W 5 m b 3 J t Y X R p b 2 5 z X 2 N h b m R p Z G F 0 d X J l c y 9 h d H R l b m R 1 c y 8 x M i 9 h d H R l b m R 1 L D Y y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Y X R 0 Z W 5 k d X M v M T M v Y X R 0 Z W 5 k d S w 2 M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i 9 h Y 2 N l c 1 9 w Y X J j b 3 V y c 1 9 t Z W 5 0 a W 9 u X 3 M x X 3 N l b G V j d G l 2 Z S 9 p b m Z v c m 1 h d G l v b n N f Y 2 F u Z G l k Y X R 1 c m V z L 2 F 0 d G V u Z H V z L z E 0 L 2 F 0 d G V u Z H U s N j I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j Y W x f b W V u d G l v b i w 2 M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Z v c l 9 p b m 1 w L D Y y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A v a W 5 0 a X R 1 b G V f c G F y Y 2 9 1 c n M s N j M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t b 2 R h b G l 0 Z X N f Y W N j Z X N f c G F y Y 2 9 1 c n M v Z m 9 y b W F 0 a W 9 u X 2 9 1 d m V y d G U s N j M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t b 2 R h b G l 0 Z X N f Y W N j Z X N f c G F y Y 2 9 1 c n M v b W 9 k Y W x p d G V f Z W 5 z Z W l n b m V t Z W 5 0 L z A s N j M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t b 2 R h b G l 0 Z X N f Y W N j Z X N f c G F y Y 2 9 1 c n M v d G F 1 e F 9 p b n N l c n R p b 2 5 f c H J v Z m V z c 2 l v b m 5 l b G x l L 2 F u b m V l X 2 R p c G x v b W F 0 a W 9 u L D Y z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A v b W 9 k Y W x p d G V z X 2 F j Y 2 V z X 3 B h c m N v d X J z L 3 R h d X h f a W 5 z Z X J 0 a W 9 u X 3 B y b 2 Z l c 3 N p b 2 5 u Z W x s Z S 9 k Y X R l X 2 9 i c 2 V y d m F 0 a W 9 u L D Y z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A v a W 5 m b 3 J t Y X R p b 2 5 z X 3 B l Z G F n b 2 d p c X V l c y 9 s a W V u X 2 Z p Y 2 h l L D Y z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A v a W 5 m b 3 J t Y X R p b 2 5 z X 3 B l Z G F n b 2 d p c X V l c y 9 l b W F p b F 9 y Z X N w b 2 5 z Y W J s Z V 9 w Z W R h Z 2 9 n a X F 1 Z S w 2 M z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W 9 0 X 2 N s Z V 9 k a X N j a X B s a W 5 h a X J l L D Y z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A v a W 5 m b 3 J t Y X R p b 2 5 z X 3 B l Z G F n b 2 d p c X V l c y 9 t b 3 R f Y 2 x l X 3 N l Y 3 R v c m l l b C w 2 M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W 9 0 X 2 N s Z V 9 t Z X R p Z X I s N j M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C 9 p b m Z v c m 1 h d G l v b n N f c G V k Y W d v Z 2 l x d W V z L 2 x p Z X V 4 L z A v c 2 l 0 Z S w 2 N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G l l d X g v M C 9 h Z H J l c 3 N l X 2 N o Y W 1 w M S w 2 N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G l l d X g v M C 9 h Z H J l c 3 N l X 2 N o Y W 1 w M i w 2 N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G l l d X g v M C 9 h Z H J l c 3 N l X 2 N o Y W 1 w M y w 2 N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G l l d X g v M C 9 j b 2 R l X 3 B v c 3 R h b C w 2 N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G l l d X g v M C 9 2 a W x s Z S w 2 N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w L 2 l u Z m 9 y b W F 0 a W 9 u c 1 9 w Z W R h Z 2 9 n a X F 1 Z X M v b G l l d X g v M C 9 n Z W 8 s N j Q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m b 3 J f a W 5 t c C w 2 N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l u d G l 0 d W x l X 3 B h c m N v d X J z L D Y 0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b W 9 k Y W x p d G V z X 2 F j Y 2 V z X 3 B h c m N v d X J z L 2 Z v c m 1 h d G l v b l 9 v d X Z l c n R l L D Y 0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b W 9 k Y W x p d G V z X 2 F j Y 2 V z X 3 B h c m N v d X J z L 2 1 v Z G F s a X R l X 2 V u c 2 V p Z 2 5 l b W V u d C 8 w L D Y 1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b W 9 k Y W x p d G V z X 2 F j Y 2 V z X 3 B h c m N v d X J z L 2 1 v Z G F s a X R l X 2 V u c 2 V p Z 2 5 l b W V u d C 8 x L D Y 1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b W 9 k Y W x p d G V z X 2 F j Y 2 V z X 3 B h c m N v d X J z L 2 1 v Z G F s a X R l X 2 V u c 2 V p Z 2 5 l b W V u d C 8 y L D Y 1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b W 9 k Y W x p d G V z X 2 F j Y 2 V z X 3 B h c m N v d X J z L 2 1 v Z G F s a X R l X 2 V u c 2 V p Z 2 5 l b W V u d C 8 z L D Y 1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b W 9 k Y W x p d G V z X 2 F j Y 2 V z X 3 B h c m N v d X J z L 3 R h d X h f a W 5 z Z X J 0 a W 9 u X 3 B y b 2 Z l c 3 N p b 2 5 u Z W x s Z S 9 h b m 5 l Z V 9 k a X B s b 2 1 h d G l v b i w 2 N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1 v Z G F s a X R l c 1 9 h Y 2 N l c 1 9 w Y X J j b 3 V y c y 9 0 Y X V 4 X 2 l u c 2 V y d G l v b l 9 w c m 9 m Z X N z a W 9 u b m V s b G U v Z G F 0 Z V 9 v Y n N l c n Z h d G l v b i w 2 N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l u Z m 9 y b W F 0 a W 9 u c 1 9 w Z W R h Z 2 9 n a X F 1 Z X M v b G l l b l 9 m a W N o Z S w 2 N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l u Z m 9 y b W F 0 a W 9 u c 1 9 w Z W R h Z 2 9 n a X F 1 Z X M v Z W 1 h a W x f c m V z c G 9 u c 2 F i b G V f c G V k Y W d v Z 2 l x d W U s N j U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1 v d F 9 j b G V f Z G l z Y 2 l w b G l u Y W l y Z S w 2 N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x L 2 l u Z m 9 y b W F 0 a W 9 u c 1 9 w Z W R h Z 2 9 n a X F 1 Z X M v b W 9 0 X 2 N s Z V 9 z Z W N 0 b 3 J p Z W w s N j U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1 v d F 9 j b G V f b W V 0 a W V y L D Y 2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E v a W 5 m b 3 J t Y X R p b 2 5 z X 3 B l Z G F n b 2 d p c X V l c y 9 s a W V 1 e C 8 w L 3 N p d G U s N j Y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x p Z X V 4 L z A v Y W R y Z X N z Z V 9 j a G F t c D E s N j Y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x p Z X V 4 L z A v Y W R y Z X N z Z V 9 j a G F t c D I s N j Y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x p Z X V 4 L z A v Y W R y Z X N z Z V 9 j a G F t c D M s N j Y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x p Z X V 4 L z A v Y 2 9 k Z V 9 w b 3 N 0 Y W w s N j Y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x p Z X V 4 L z A v d m l s b G U s N j Y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S 9 p b m Z v c m 1 h d G l v b n N f c G V k Y W d v Z 2 l x d W V z L 2 x p Z X V 4 L z A v Z 2 V v L D Y 2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Z m 9 y X 2 l u b X A s N j Y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i 9 p b n R p d H V s Z V 9 w Y X J j b 3 V y c y w 2 N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1 v Z G F s a X R l c 1 9 h Y 2 N l c 1 9 w Y X J j b 3 V y c y 9 m b 3 J t Y X R p b 2 5 f b 3 V 2 Z X J 0 Z S w 2 N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1 v Z G F s a X R l c 1 9 h Y 2 N l c 1 9 w Y X J j b 3 V y c y 9 t b 2 R h b G l 0 Z V 9 l b n N l a W d u Z W 1 l b n Q v M C w 2 N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1 v Z G F s a X R l c 1 9 h Y 2 N l c 1 9 w Y X J j b 3 V y c y 9 0 Y X V 4 X 2 l u c 2 V y d G l v b l 9 w c m 9 m Z X N z a W 9 u b m V s b G U v Y W 5 u Z W V f Z G l w b G 9 t Y X R p b 2 4 s N j c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i 9 t b 2 R h b G l 0 Z X N f Y W N j Z X N f c G F y Y 2 9 1 c n M v d G F 1 e F 9 p b n N l c n R p b 2 5 f c H J v Z m V z c 2 l v b m 5 l b G x l L 2 R h d G V f b 2 J z Z X J 2 Y X R p b 2 4 s N j c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i 9 p b m Z v c m 1 h d G l v b n N f c G V k Y W d v Z 2 l x d W V z L 2 x p Z W 5 f Z m l j a G U s N j c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i 9 p b m Z v c m 1 h d G l v b n N f c G V k Y W d v Z 2 l x d W V z L 2 V t Y W l s X 3 J l c 3 B v b n N h Y m x l X 3 B l Z G F n b 2 d p c X V l L D Y 3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t b 3 R f Y 2 x l X 2 R p c 2 N p c G x p b m F p c m U s N j c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z L 2 x p c 3 R l X 3 B h c m N v d X J z X 3 N l b W V z d H J l X z M v M i 9 p b m Z v c m 1 h d G l v b n N f c G V k Y W d v Z 2 l x d W V z L 2 1 v d F 9 j b G V f c 2 V j d G 9 y a W V s L D Y 3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t b 3 R f Y 2 x l X 2 1 l d G l l c i w 2 N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M v b G l z d G V f c G F y Y 2 9 1 c n N f c 2 V t Z X N 0 c m V f M y 8 y L 2 l u Z m 9 y b W F 0 a W 9 u c 1 9 w Z W R h Z 2 9 n a X F 1 Z X M v b G l l d X g v M C 9 z a X R l L D Y 3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s a W V 1 e C 8 w L 2 F k c m V z c 2 V f Y 2 h h b X A x L D Y 4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s a W V 1 e C 8 w L 2 F k c m V z c 2 V f Y 2 h h b X A y L D Y 4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s a W V 1 e C 8 w L 2 F k c m V z c 2 V f Y 2 h h b X A z L D Y 4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s a W V 1 e C 8 w L 2 N v Z G V f c G 9 z d G F s L D Y 4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s a W V 1 e C 8 w L 3 Z p b G x l L D Y 4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y 9 s a X N 0 Z V 9 w Y X J j b 3 V y c 1 9 z Z W 1 l c 3 R y Z V 8 z L z I v a W 5 m b 3 J t Y X R p b 2 5 z X 3 B l Z G F n b 2 d p c X V l c y 9 s a W V 1 e C 8 w L 2 d l b y w 2 O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x p Y 2 V u Y 2 V z X 2 N v b n N l a W x s Z W V z L z M s N j g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A v Y W N j Z X N f c G F y Y 2 9 1 c n N f b W V u d G l v b l 9 z M V 9 z Z W x l Y 3 R p d m U v a W 5 m b 3 J t Y X R p b 2 5 z X 2 N h b m R p Z G F 0 d X J l c y 9 h d H R l b m R 1 c y 8 4 L 2 F 0 d G V u Z H U s N j g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s a W N l b m N l c 1 9 j b 2 5 z Z W l s b G V l c y 8 z L D Y 4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y L 2 F j Y 2 V z X 3 B h c m N v d X J z X 2 1 l b n R p b 2 5 f c z F f c 2 V s Z W N 0 a X Z l L 2 l u Z m 9 y b W F 0 a W 9 u c 1 9 j Y W 5 k a W R h d H V y Z X M v b G l j Z W 5 j Z X N f Y 2 9 u c 2 V p b G x l Z X M v M y w 2 O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h d H R l b m R 1 c y 8 5 L 2 F 0 d G V u Z H U s N j k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C 9 t b 2 R h b G l 0 Z X N f Y W N j Z X N f c G F y Y 2 9 1 c n M v b W 9 k Y W x p d G V f Z W 5 z Z W l n b m V t Z W 5 0 L z M s N j k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b W 9 k Y W x p d G V f Z W 5 z Z W l n b m V t Z W 5 0 L z I s N j k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S 9 t b 2 R h b G l 0 Z X N f Y W N j Z X N f c G F y Y 2 9 1 c n M v b W 9 k Y W x p d G V f Z W 5 z Z W l n b m V t Z W 5 0 L z M s N j k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t b 2 R h b G l 0 Z X N f Y W N j Z X N f c G F y Y 2 9 1 c n M v b W 9 k Y W x p d G V f Z W 5 z Z W l n b m V t Z W 5 0 L z I s N j k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1 l f b W V u d G l v b l 9 z Z W x l Y 3 R p d m U v M y 9 t b 2 R h b G l 0 Z X N f Y W N j Z X N f c G F y Y 2 9 1 c n M v b W 9 k Y W x p d G V f Z W 5 z Z W l n b m V t Z W 5 0 L z M s N j k 1 f S Z x d W 9 0 O y w m c X V v d D t T Z W N 0 a W 9 u M S 9 P Z m Z y Z V 9 E T k 1 f M j A y M y 0 y M D I 0 X 1 V D Q V 8 w M D Y y M j A 1 U F 9 F T l 9 D T 1 V S U 1 9 E R V 9 U U k F J V E V N R U 5 U L 1 R 5 c G U g b W 9 k a W Z p w 6 k u e 2 1 l b n R p b 2 4 v Y 2 9 u d H J h Y 3 R 1 Y W x p c 2 F 0 a W 9 u L 2 N v Y W N j c m V k a X R h d G l v b i 9 p b n N j L D Y 5 N n 0 m c X V v d D s s J n F 1 b 3 Q 7 U 2 V j d G l v b j E v T 2 Z m c m V f R E 5 N X z I w M j M t M j A y N F 9 V Q 0 F f M D A 2 M j I w N V B f R U 5 f Q 0 9 V U l N f R E V f V F J B S V R F T U V O V C 9 U e X B l I G 1 v Z G l m a c O p L n t t Z W 5 0 a W 9 u L 2 N v b n R y Y W N 0 d W F s a X N h d G l v b i 9 j b 2 F j Y 3 J l Z G l 0 Y X R p b 2 4 v Z X R h Y m x p c 3 N l b W V u d H N f Y 2 9 h Y 2 N y Z W R p d G V z L z A v Z X R h X 3 V h a S w 2 O T d 9 J n F 1 b 3 Q 7 L C Z x d W 9 0 O 1 N l Y 3 R p b 2 4 x L 0 9 m Z n J l X 0 R O T V 8 y M D I z L T I w M j R f V U N B X z A w N j I y M D V Q X 0 V O X 0 N P V V J T X 0 R F X 1 R S Q U l U R U 1 F T l Q v V H l w Z S B t b 2 R p Z m n D q S 5 7 b W V u d G l v b i 9 j b 2 5 0 c m F j d H V h b G l z Y X R p b 2 4 v Y 2 9 h Y 2 N y Z W R p d G F 0 a W 9 u L 2 V 0 Y W J s a X N z Z W 1 l b n R z X 2 N v Y W N j c m V k a X R l c y 8 w L 2 V 0 Y V 9 u Y W 1 l L D Y 5 O H 0 m c X V v d D s s J n F 1 b 3 Q 7 U 2 V j d G l v b j E v T 2 Z m c m V f R E 5 N X z I w M j M t M j A y N F 9 V Q 0 F f M D A 2 M j I w N V B f R U 5 f Q 0 9 V U l N f R E V f V F J B S V R F T U V O V C 9 U e X B l I G 1 v Z G l m a c O p L n t t Z W 5 0 a W 9 u L 2 N v b n R y Y W N 0 d W F s a X N h d G l v b i 9 j b 2 F j Y 3 J l Z G l 0 Y X R p b 2 4 v Z X R h Y m x p c 3 N l b W V u d H N f Y 2 9 h Y 2 N y Z W R p d G V z L z A v a W 5 z Y y w 2 O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g v Y X R 0 Z W 5 k d S w 3 M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y 9 h Y 2 N l c 1 9 w Y X J j b 3 V y c 1 9 t Z W 5 0 a W 9 u X 3 M x X 3 N l b G V j d G l 2 Z S 9 p b m Z v c m 1 h d G l v b n N f Y 2 F u Z G l k Y X R 1 c m V z L 2 F 0 d G V u Z H V z L z k v Y X R 0 Z W 5 k d S w 3 M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i 9 h Y 2 N l c 1 9 w Y X J j b 3 V y c 1 9 t Z W 5 0 a W 9 u X 3 M x X 3 N l b G V j d G l 2 Z S 9 p b m Z v c m 1 h d G l v b n N f Y 2 F u Z G l k Y X R 1 c m V z L 2 x p Y 2 V u Y 2 V z X 2 N v b n N l a W x s Z W V z L z E s N z A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c v Y W N j Z X N f c G F y Y 2 9 1 c n N f b W V u d G l v b l 9 z M V 9 z Z W x l Y 3 R p d m U v a W 5 m b 3 J t Y X R p b 2 5 z X 2 N h b m R p Z G F 0 d X J l c y 9 k Y X R l c 1 9 y Z W N y d X R l b W V u d C 9 k Y X R l X 2 9 1 d m V y d H V y Z V 9 j Y W 1 w Y W d u Z S w 3 M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c w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j Y W 5 k a W R h d H V y Z X M v b G l j Z W 5 j Z X N f Y 2 9 u c 2 V p b G x l Z X M v M C w 3 M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A v Y X R 0 Z W 5 k d S w 3 M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E v Y X R 0 Z W 5 k d S w 3 M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I v Y X R 0 Z W 5 k d S w 3 M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M v Y X R 0 Z W 5 k d S w 3 M D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Q v Y X R 0 Z W 5 k d S w 3 M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U v Y X R 0 Z W 5 k d S w 3 M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F 0 d G V u Z H V z L z Y v Y X R 0 Z W 5 k d S w 3 M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N y 9 h Y 2 N l c 1 9 w Y X J j b 3 V y c 1 9 t Z W 5 0 a W 9 u X 3 M x X 3 N l b G V j d G l 2 Z S 9 p b m Z v c m 1 h d G l v b n N f Y 2 F u Z G l k Y X R 1 c m V z L 2 1 v Z G F s a X R l c 1 9 j Y W 5 k a W R h d H V y Z S 9 j c m l 0 Z X J l c 1 9 l e G F t Z W 4 v M C w 3 M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m b 3 J f a W 5 t c C w 3 M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p b n R p d H V s Z V 9 w Y X J j b 3 V y c y w 3 M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t b 2 R h b G l 0 Z X N f Y W N j Z X N f c G F y Y 2 9 1 c n M v Z m 9 y b W F 0 a W 9 u X 2 9 1 d m V y d G U s N z E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b W 9 k Y W x p d G V z X 2 F j Y 2 V z X 3 B h c m N v d X J z L 2 1 v Z G F s a X R l X 2 V u c 2 V p Z 2 5 l b W V u d C 8 w L D c x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1 v Z G F s a X R l c 1 9 h Y 2 N l c 1 9 w Y X J j b 3 V y c y 9 t b 2 R h b G l 0 Z V 9 l b n N l a W d u Z W 1 l b n Q v M S w 3 M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t b 2 R h b G l 0 Z X N f Y W N j Z X N f c G F y Y 2 9 1 c n M v d G F 1 e F 9 p b n N l c n R p b 2 5 f c H J v Z m V z c 2 l v b m 5 l b G x l L 2 F u b m V l X 2 R p c G x v b W F 0 a W 9 u L D c x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1 v Z G F s a X R l c 1 9 h Y 2 N l c 1 9 w Y X J j b 3 V y c y 9 0 Y X V 4 X 2 l u c 2 V y d G l v b l 9 w c m 9 m Z X N z a W 9 u b m V s b G U v Z G F 0 Z V 9 v Y n N l c n Z h d G l v b i w 3 M j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c y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j Y W 5 k a W R h d H V y Z X M v Z G F 0 Z X N f c m V j c n V 0 Z W 1 l b n Q v Z G F 0 Z V 9 m Z X J t Z X R 1 c m V f Y 2 F t c G F n b m U s N z I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2 N h b m R p Z G F 0 d X J l c y 9 s a W N l b m N l c 1 9 j b 2 5 z Z W l s b G V l c y 8 w L D c y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j Y W 5 k a W R h d H V y Z X M v b G l j Z W 5 j Z X N f Y 2 9 u c 2 V p b G x l Z X M v M S w 3 M j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F 0 d G V u Z H V z L z A v Y X R 0 Z W 5 k d S w 3 M j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F 0 d G V u Z H V z L z E v Y X R 0 Z W 5 k d S w 3 M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F 0 d G V u Z H V z L z I v Y X R 0 Z W 5 k d S w 3 M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F 0 d G V u Z H V z L z M v Y X R 0 Z W 5 k d S w 3 M j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F 0 d G V u Z H V z L z Q v Y X R 0 Z W 5 k d S w 3 M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F 0 d G V u Z H V z L z U v Y X R 0 Z W 5 k d S w 3 M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F 0 d G V u Z H V z L z Y v Y X R 0 Z W 5 k d S w 3 M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Y 2 F u Z G l k Y X R 1 c m V z L 2 1 v Z G F s a X R l c 1 9 j Y W 5 k a W R h d H V y Z S 9 j c m l 0 Z X J l c 1 9 l e G F t Z W 4 v M C w 3 M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x p Z W 5 f Z m l j a G U s N z M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l b W F p b F 9 y Z X N w b 2 5 z Y W J s Z V 9 w Z W R h Z 2 9 n a X F 1 Z S w 3 M z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1 v d F 9 j b G V f Z G l z Y 2 l w b G l u Y W l y Z S w 3 M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1 v d F 9 j b G V f c 2 V j d G 9 y a W V s L D c z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w Z W R h Z 2 9 n a X F 1 Z X M v b W 9 0 X 2 N s Z V 9 t Z X R p Z X I s N z M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3 N p d G U s N z M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2 F k c m V z c 2 V f Y 2 h h b X A x L D c z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w Z W R h Z 2 9 n a X F 1 Z X M v b G l l d X g v M C 9 h Z H J l c 3 N l X 2 N o Y W 1 w M i w 3 N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x p Z X V 4 L z A v Y W R y Z X N z Z V 9 j a G F t c D M s N z Q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g v Y W N j Z X N f c G F y Y 2 9 1 c n N f b W V u d G l v b l 9 z M V 9 z Z W x l Y 3 R p d m U v a W 5 m b 3 J t Y X R p b 2 5 z X 3 B l Z G F n b 2 d p c X V l c y 9 s a W V 1 e C 8 w L 2 N v Z G V f c G 9 z d G F s L D c 0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4 L 2 F j Y 2 V z X 3 B h c m N v d X J z X 2 1 l b n R p b 2 5 f c z F f c 2 V s Z W N 0 a X Z l L 2 l u Z m 9 y b W F 0 a W 9 u c 1 9 w Z W R h Z 2 9 n a X F 1 Z X M v b G l l d X g v M C 9 2 a W x s Z S w 3 N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C 9 h Y 2 N l c 1 9 w Y X J j b 3 V y c 1 9 t Z W 5 0 a W 9 u X 3 M x X 3 N l b G V j d G l 2 Z S 9 p b m Z v c m 1 h d G l v b n N f c G V k Y W d v Z 2 l x d W V z L 2 x p Z X V 4 L z A v Z 2 V v L D c 0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Z v c l 9 p b m 1 w L D c 0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l u d G l 0 d W x l X 3 B h c m N v d X J z L D c 0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1 v Z G F s a X R l c 1 9 h Y 2 N l c 1 9 w Y X J j b 3 V y c y 9 m b 3 J t Y X R p b 2 5 f b 3 V 2 Z X J 0 Z S w 3 N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t b 2 R h b G l 0 Z X N f Y W N j Z X N f c G F y Y 2 9 1 c n M v b W 9 k Y W x p d G V f Z W 5 z Z W l n b m V t Z W 5 0 L z A s N z Q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b W 9 k Y W x p d G V z X 2 F j Y 2 V z X 3 B h c m N v d X J z L 2 1 v Z G F s a X R l X 2 V u c 2 V p Z 2 5 l b W V u d C 8 x L D c 0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1 v Z G F s a X R l c 1 9 h Y 2 N l c 1 9 w Y X J j b 3 V y c y 9 0 Y X V 4 X 2 l u c 2 V y d G l v b l 9 w c m 9 m Z X N z a W 9 u b m V s b G U v Y W 5 u Z W V f Z G l w b G 9 t Y X R p b 2 4 s N z U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b W 9 k Y W x p d G V z X 2 F j Y 2 V z X 3 B h c m N v d X J z L 3 R h d X h f a W 5 z Z X J 0 a W 9 u X 3 B y b 2 Z l c 3 N p b 2 5 u Z W x s Z S 9 k Y X R l X 2 9 i c 2 V y d m F 0 a W 9 u L D c 1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N z U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2 N h b m R p Z G F 0 d X J l c y 9 k Y X R l c 1 9 y Z W N y d X R l b W V u d C 9 k Y X R l X 2 Z l c m 1 l d H V y Z V 9 j Y W 1 w Y W d u Z S w 3 N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Y 2 F u Z G l k Y X R 1 c m V z L 2 x p Y 2 V u Y 2 V z X 2 N v b n N l a W x s Z W V z L z A s N z U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2 N h b m R p Z G F 0 d X J l c y 9 s a W N l b m N l c 1 9 j b 2 5 z Z W l s b G V l c y 8 x L D c 1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Y X R 0 Z W 5 k d X M v M C 9 h d H R l b m R 1 L D c 1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Y X R 0 Z W 5 k d X M v M S 9 h d H R l b m R 1 L D c 1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Y X R 0 Z W 5 k d X M v M i 9 h d H R l b m R 1 L D c 1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Y X R 0 Z W 5 k d X M v M y 9 h d H R l b m R 1 L D c 1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Y X R 0 Z W 5 k d X M v N C 9 h d H R l b m R 1 L D c 2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j Y W 5 k a W R h d H V y Z X M v b W 9 k Y W x p d G V z X 2 N h b m R p Z G F 0 d X J l L 2 N y a X R l c m V z X 2 V 4 Y W 1 l b i 8 w L D c 2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w Z W R h Z 2 9 n a X F 1 Z X M v b G l l b l 9 m a W N o Z S w 3 N j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V t Y W l s X 3 J l c 3 B v b n N h Y m x l X 3 B l Z G F n b 2 d p c X V l L D c 2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w Z W R h Z 2 9 n a X F 1 Z X M v b W 9 0 X 2 N s Z V 9 k a X N j a X B s a W 5 h a X J l L D c 2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w Z W R h Z 2 9 n a X F 1 Z X M v b W 9 0 X 2 N s Z V 9 z Z W N 0 b 3 J p Z W w s N z Y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t b 3 R f Y 2 x l X 2 1 l d G l l c i w 3 N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x p Z X V 4 L z A v c 2 l 0 Z S w 3 N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x p Z X V 4 L z A v Y W R y Z X N z Z V 9 j a G F t c D E s N z Y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2 F k c m V z c 2 V f Y 2 h h b X A y L D c 2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w Z W R h Z 2 9 n a X F 1 Z X M v b G l l d X g v M C 9 h Z H J l c 3 N l X 2 N o Y W 1 w M y w 3 N z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O S 9 h Y 2 N l c 1 9 w Y X J j b 3 V y c 1 9 t Z W 5 0 a W 9 u X 3 M x X 3 N l b G V j d G l 2 Z S 9 p b m Z v c m 1 h d G l v b n N f c G V k Y W d v Z 2 l x d W V z L 2 x p Z X V 4 L z A v Y 2 9 k Z V 9 w b 3 N 0 Y W w s N z c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k v Y W N j Z X N f c G F y Y 2 9 1 c n N f b W V u d G l v b l 9 z M V 9 z Z W x l Y 3 R p d m U v a W 5 m b 3 J t Y X R p b 2 5 z X 3 B l Z G F n b 2 d p c X V l c y 9 s a W V 1 e C 8 w L 3 Z p b G x l L D c 3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5 L 2 F j Y 2 V z X 3 B h c m N v d X J z X 2 1 l b n R p b 2 5 f c z F f c 2 V s Z W N 0 a X Z l L 2 l u Z m 9 y b W F 0 a W 9 u c 1 9 w Z W R h Z 2 9 n a X F 1 Z X M v b G l l d X g v M C 9 n Z W 8 s N z c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Z v c l 9 p b m 1 w L D c 3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p b n R p d H V s Z V 9 w Y X J j b 3 V y c y w 3 N z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b W 9 k Y W x p d G V z X 2 F j Y 2 V z X 3 B h c m N v d X J z L 2 Z v c m 1 h d G l v b l 9 v d X Z l c n R l L D c 3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t b 2 R h b G l 0 Z X N f Y W N j Z X N f c G F y Y 2 9 1 c n M v b W 9 k Y W x p d G V f Z W 5 z Z W l n b m V t Z W 5 0 L z A s N z c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1 v Z G F s a X R l c 1 9 h Y 2 N l c 1 9 w Y X J j b 3 V y c y 9 t b 2 R h b G l 0 Z V 9 l b n N l a W d u Z W 1 l b n Q v M S w 3 N z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b W 9 k Y W x p d G V z X 2 F j Y 2 V z X 3 B h c m N v d X J z L 3 R h d X h f a W 5 z Z X J 0 a W 9 u X 3 B y b 2 Z l c 3 N p b 2 5 u Z W x s Z S 9 h b m 5 l Z V 9 k a X B s b 2 1 h d G l v b i w 3 N z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b W 9 k Y W x p d G V z X 2 F j Y 2 V z X 3 B h c m N v d X J z L 3 R h d X h f a W 5 z Z X J 0 a W 9 u X 3 B y b 2 Z l c 3 N p b 2 5 u Z W x s Z S 9 k Y X R l X 2 9 i c 2 V y d m F 0 a W 9 u L D c 4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c 4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c 4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x p Y 2 V u Y 2 V z X 2 N v b n N l a W x s Z W V z L z A s N z g z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j Y W 5 k a W R h d H V y Z X M v b G l j Z W 5 j Z X N f Y 2 9 u c 2 V p b G x l Z X M v M S w 3 O D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2 N h b m R p Z G F 0 d X J l c y 9 h d H R l b m R 1 c y 8 w L 2 F 0 d G V u Z H U s N z g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j Y W 5 k a W R h d H V y Z X M v Y X R 0 Z W 5 k d X M v M S 9 h d H R l b m R 1 L D c 4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I v Y X R 0 Z W 5 k d S w 3 O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2 N h b m R p Z G F 0 d X J l c y 9 h d H R l b m R 1 c y 8 z L 2 F 0 d G V u Z H U s N z g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j Y W 5 k a W R h d H V y Z X M v Y X R 0 Z W 5 k d X M v N C 9 h d H R l b m R 1 L D c 4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Y 2 F u Z G l k Y X R 1 c m V z L 2 F 0 d G V u Z H V z L z U v Y X R 0 Z W 5 k d S w 3 O T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2 N h b m R p Z G F 0 d X J l c y 9 t b 2 R h b G l 0 Z X N f Y 2 F u Z G l k Y X R 1 c m U v Y 3 J p d G V y Z X N f Z X h h b W V u L z A s N z k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G l l b l 9 m a W N o Z S w 3 O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l b W F p b F 9 y Z X N w b 2 5 z Y W J s Z V 9 w Z W R h Z 2 9 n a X F 1 Z S w 3 O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t b 3 R f Y 2 x l X 2 R p c 2 N p c G x p b m F p c m U s N z k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W 9 0 X 2 N s Z V 9 z Z W N 0 b 3 J p Z W w s N z k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W 9 0 X 2 N s Z V 9 t Z X R p Z X I s N z k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G l l d X g v M C 9 z a X R l L D c 5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x p Z X V 4 L z A v Y W R y Z X N z Z V 9 j a G F t c D E s N z k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G l l d X g v M C 9 h Z H J l c 3 N l X 2 N o Y W 1 w M i w 3 O T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s a W V 1 e C 8 w L 2 F k c m V z c 2 V f Y 2 h h b X A z L D g w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C 9 h Y 2 N l c 1 9 w Y X J j b 3 V y c 1 9 t Z W 5 0 a W 9 u X 3 M x X 3 N l b G V j d G l 2 Z S 9 p b m Z v c m 1 h d G l v b n N f c G V k Y W d v Z 2 l x d W V z L 2 x p Z X V 4 L z A v Y 2 9 k Z V 9 w b 3 N 0 Y W w s O D A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w L 2 F j Y 2 V z X 3 B h c m N v d X J z X 2 1 l b n R p b 2 5 f c z F f c 2 V s Z W N 0 a X Z l L 2 l u Z m 9 y b W F 0 a W 9 u c 1 9 w Z W R h Z 2 9 n a X F 1 Z X M v b G l l d X g v M C 9 2 a W x s Z S w 4 M D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A v Y W N j Z X N f c G F y Y 2 9 1 c n N f b W V u d G l v b l 9 z M V 9 z Z W x l Y 3 R p d m U v a W 5 m b 3 J t Y X R p b 2 5 z X 3 B l Z G F n b 2 d p c X V l c y 9 s a W V 1 e C 8 w L 2 d l b y w 4 M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Z m 9 y X 2 l u b X A s O D A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l u d G l 0 d W x l X 3 B h c m N v d X J z L D g w N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t b 2 R h b G l 0 Z X N f Y W N j Z X N f c G F y Y 2 9 1 c n M v Z m 9 y b W F 0 a W 9 u X 2 9 1 d m V y d G U s O D A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1 v Z G F s a X R l c 1 9 h Y 2 N l c 1 9 w Y X J j b 3 V y c y 9 t b 2 R h b G l 0 Z V 9 l b n N l a W d u Z W 1 l b n Q v M C w 4 M D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b W 9 k Y W x p d G V z X 2 F j Y 2 V z X 3 B h c m N v d X J z L 2 1 v Z G F s a X R l X 2 V u c 2 V p Z 2 5 l b W V u d C 8 x L D g w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t b 2 R h b G l 0 Z X N f Y W N j Z X N f c G F y Y 2 9 1 c n M v d G F 1 e F 9 p b n N l c n R p b 2 5 f c H J v Z m V z c 2 l v b m 5 l b G x l L 2 F u b m V l X 2 R p c G x v b W F 0 a W 9 u L D g w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t b 2 R h b G l 0 Z X N f Y W N j Z X N f c G F y Y 2 9 1 c n M v d G F 1 e F 9 p b n N l c n R p b 2 5 f c H J v Z m V z c 2 l v b m 5 l b G x l L 2 R h d G V f b 2 J z Z X J 2 Y X R p b 2 4 s O D E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O D E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Z G F 0 Z X N f c m V j c n V 0 Z W 1 l b n Q v Z G F 0 Z V 9 m Z X J t Z X R 1 c m V f Y 2 F t c G F n b m U s O D E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b G l j Z W 5 j Z X N f Y 2 9 u c 2 V p b G x l Z X M v M C w 4 M T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s a W N l b m N l c 1 9 j b 2 5 z Z W l s b G V l c y 8 x L D g x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x p Y 2 V u Y 2 V z X 2 N v b n N l a W x s Z W V z L z I s O D E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b G l j Z W 5 j Z X N f Y 2 9 u c 2 V p b G x l Z X M v M y w 4 M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s a W N l b m N l c 1 9 j b 2 5 z Z W l s b G V l c y 8 0 L D g x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F 0 d G V u Z H V z L z A v Y X R 0 Z W 5 k d S w 4 M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h d H R l b m R 1 c y 8 x L 2 F 0 d G V u Z H U s O D E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Y X R 0 Z W 5 k d X M v M i 9 h d H R l b m R 1 L D g y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Y 2 F u Z G l k Y X R 1 c m V z L 2 F 0 d G V u Z H V z L z M v Y X R 0 Z W 5 k d S w 4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2 N h b m R p Z G F 0 d X J l c y 9 h d H R l b m R 1 c y 8 0 L 2 F 0 d G V u Z H U s O D I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j Y W 5 k a W R h d H V y Z X M v b W 9 k Y W x p d G V z X 2 N h b m R p Z G F 0 d X J l L 2 N y a X R l c m V z X 2 V 4 Y W 1 l b i 8 w L D g y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x p Z W 5 f Z m l j a G U s O D I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Z W 1 h a W x f c m V z c G 9 u c 2 F i b G V f c G V k Y W d v Z 2 l x d W U s O D I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W 9 0 X 2 N s Z V 9 k a X N j a X B s a W 5 h a X J l L D g y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1 v d F 9 j b G V f c 2 V j d G 9 y a W V s L D g y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1 v d F 9 j b G V f b W V 0 a W V y L D g y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x p Z X V 4 L z A v c 2 l 0 Z S w 4 M j l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s a W V 1 e C 8 w L 2 F k c m V z c 2 V f Y 2 h h b X A x L D g z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x p Z X V 4 L z A v Y W R y Z X N z Z V 9 j a G F t c D I s O D M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G l l d X g v M C 9 h Z H J l c 3 N l X 2 N o Y W 1 w M y w 4 M z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E v Y W N j Z X N f c G F y Y 2 9 1 c n N f b W V u d G l v b l 9 z M V 9 z Z W x l Y 3 R p d m U v a W 5 m b 3 J t Y X R p b 2 5 z X 3 B l Z G F n b 2 d p c X V l c y 9 s a W V 1 e C 8 w L 2 N v Z G V f c G 9 z d G F s L D g z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S 9 h Y 2 N l c 1 9 w Y X J j b 3 V y c 1 9 t Z W 5 0 a W 9 u X 3 M x X 3 N l b G V j d G l 2 Z S 9 p b m Z v c m 1 h d G l v b n N f c G V k Y W d v Z 2 l x d W V z L 2 x p Z X V 4 L z A v d m l s b G U s O D M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x L 2 F j Y 2 V z X 3 B h c m N v d X J z X 2 1 l b n R p b 2 5 f c z F f c 2 V s Z W N 0 a X Z l L 2 l u Z m 9 y b W F 0 a W 9 u c 1 9 w Z W R h Z 2 9 n a X F 1 Z X M v b G l l d X g v M C 9 n Z W 8 s O D M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Z v c l 9 p b m 1 w L D g z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p b n R p d H V s Z V 9 w Y X J j b 3 V y c y w 4 M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b W 9 k Y W x p d G V z X 2 F j Y 2 V z X 3 B h c m N v d X J z L 2 Z v c m 1 h d G l v b l 9 v d X Z l c n R l L D g z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t b 2 R h b G l 0 Z X N f Y W N j Z X N f c G F y Y 2 9 1 c n M v b W 9 k Y W x p d G V f Z W 5 z Z W l n b m V t Z W 5 0 L z A s O D M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1 v Z G F s a X R l c 1 9 h Y 2 N l c 1 9 w Y X J j b 3 V y c y 9 t b 2 R h b G l 0 Z V 9 l b n N l a W d u Z W 1 l b n Q v M S w 4 N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b W 9 k Y W x p d G V z X 2 F j Y 2 V z X 3 B h c m N v d X J z L 3 R h d X h f a W 5 z Z X J 0 a W 9 u X 3 B y b 2 Z l c 3 N p b 2 5 u Z W x s Z S 9 h b m 5 l Z V 9 k a X B s b 2 1 h d G l v b i w 4 N D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b W 9 k Y W x p d G V z X 2 F j Y 2 V z X 3 B h c m N v d X J z L 3 R h d X h f a W 5 z Z X J 0 a W 9 u X 3 B y b 2 Z l c 3 N p b 2 5 u Z W x s Z S 9 k Y X R l X 2 9 i c 2 V y d m F 0 a W 9 u L D g 0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R h d G V z X 3 J l Y 3 J 1 d G V t Z W 5 0 L 2 R h d G V f b 3 V 2 Z X J 0 d X J l X 2 N h b X B h Z 2 5 l L D g 0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R h d G V z X 3 J l Y 3 J 1 d G V t Z W 5 0 L 2 R h d G V f Z m V y b W V 0 d X J l X 2 N h b X B h Z 2 5 l L D g 0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x p Y 2 V u Y 2 V z X 2 N v b n N l a W x s Z W V z L z A s O D Q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b G l j Z W 5 j Z X N f Y 2 9 u c 2 V p b G x l Z X M v M S w 4 N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s a W N l b m N l c 1 9 j b 2 5 z Z W l s b G V l c y 8 y L D g 0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F 0 d G V u Z H V z L z A v Y X R 0 Z W 5 k d S w 4 N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h d H R l b m R 1 c y 8 x L 2 F 0 d G V u Z H U s O D Q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M i 9 h d H R l b m R 1 L D g 1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F 0 d G V u Z H V z L z M v Y X R 0 Z W 5 k d S w 4 N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h d H R l b m R 1 c y 8 0 L 2 F 0 d G V u Z H U s O D U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j Y W 5 k a W R h d H V y Z X M v Y X R 0 Z W 5 k d X M v N S 9 h d H R l b m R 1 L D g 1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Y 2 F u Z G l k Y X R 1 c m V z L 2 1 v Z G F s a X R l c 1 9 j Y W 5 k a W R h d H V y Z S 9 j c m l 0 Z X J l c 1 9 l e G F t Z W 4 v M C w 4 N T R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2 N h b m R p Z G F 0 d X J l c y 9 t b 2 R h b G l 0 Z X N f Y 2 F u Z G l k Y X R 1 c m U v Y 3 J p d G V y Z X N f Z X h h b W V u L z E s O D U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G l l b l 9 m a W N o Z S w 4 N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3 B l Z G F n b 2 d p c X V l c y 9 l b W F p b F 9 y Z X N w b 2 5 z Y W J s Z V 9 w Z W R h Z 2 9 n a X F 1 Z S w 4 N T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3 B l Z G F n b 2 d p c X V l c y 9 t b 3 R f Y 2 x l X 2 R p c 2 N p c G x p b m F p c m U s O D U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W 9 0 X 2 N s Z V 9 z Z W N 0 b 3 J p Z W w s O D U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W 9 0 X 2 N s Z V 9 t Z X R p Z X I s O D Y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G l l d X g v M C 9 z a X R l L D g 2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x p Z X V 4 L z A v Y W R y Z X N z Z V 9 j a G F t c D E s O D Y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G l l d X g v M C 9 h Z H J l c 3 N l X 2 N o Y W 1 w M i w 4 N j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3 B l Z G F n b 2 d p c X V l c y 9 s a W V 1 e C 8 w L 2 F k c m V z c 2 V f Y 2 h h b X A z L D g 2 N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i 9 h Y 2 N l c 1 9 w Y X J j b 3 V y c 1 9 t Z W 5 0 a W 9 u X 3 M x X 3 N l b G V j d G l 2 Z S 9 p b m Z v c m 1 h d G l v b n N f c G V k Y W d v Z 2 l x d W V z L 2 x p Z X V 4 L z A v Y 2 9 k Z V 9 w b 3 N 0 Y W w s O D Y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y L 2 F j Y 2 V z X 3 B h c m N v d X J z X 2 1 l b n R p b 2 5 f c z F f c 2 V s Z W N 0 a X Z l L 2 l u Z m 9 y b W F 0 a W 9 u c 1 9 w Z W R h Z 2 9 n a X F 1 Z X M v b G l l d X g v M C 9 2 a W x s Z S w 4 N j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I v Y W N j Z X N f c G F y Y 2 9 1 c n N f b W V u d G l v b l 9 z M V 9 z Z W x l Y 3 R p d m U v a W 5 m b 3 J t Y X R p b 2 5 z X 3 B l Z G F n b 2 d p c X V l c y 9 s a W V 1 e C 8 w L 2 d l b y w 4 N j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Z m 9 y X 2 l u b X A s O D Y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l u d G l 0 d W x l X 3 B h c m N v d X J z L D g 2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t b 2 R h b G l 0 Z X N f Y W N j Z X N f c G F y Y 2 9 1 c n M v Z m 9 y b W F 0 a W 9 u X 2 9 1 d m V y d G U s O D c w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1 v Z G F s a X R l c 1 9 h Y 2 N l c 1 9 w Y X J j b 3 V y c y 9 t b 2 R h b G l 0 Z V 9 l b n N l a W d u Z W 1 l b n Q v M C w 4 N z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b W 9 k Y W x p d G V z X 2 F j Y 2 V z X 3 B h c m N v d X J z L 2 1 v Z G F s a X R l X 2 V u c 2 V p Z 2 5 l b W V u d C 8 x L D g 3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t b 2 R h b G l 0 Z X N f Y W N j Z X N f c G F y Y 2 9 1 c n M v d G F 1 e F 9 p b n N l c n R p b 2 5 f c H J v Z m V z c 2 l v b m 5 l b G x l L 2 F u b m V l X 2 R p c G x v b W F 0 a W 9 u L D g 3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t b 2 R h b G l 0 Z X N f Y W N j Z X N f c G F y Y 2 9 1 c n M v d G F 1 e F 9 p b n N l c n R p b 2 5 f c H J v Z m V z c 2 l v b m 5 l b G x l L 2 R h d G V f b 2 J z Z X J 2 Y X R p b 2 4 s O D c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j Y W 5 k a W R h d H V y Z X M v Z G F 0 Z X N f c m V j c n V 0 Z W 1 l b n Q v Z G F 0 Z V 9 v d X Z l c n R 1 c m V f Y 2 F t c G F n b m U s O D c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j Y W 5 k a W R h d H V y Z X M v Z G F 0 Z X N f c m V j c n V 0 Z W 1 l b n Q v Z G F 0 Z V 9 m Z X J t Z X R 1 c m V f Y 2 F t c G F n b m U s O D c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j Y W 5 k a W R h d H V y Z X M v b G l j Z W 5 j Z X N f Y 2 9 u c 2 V p b G x l Z X M v M C w 4 N z d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2 N h b m R p Z G F 0 d X J l c y 9 h d H R l b m R 1 c y 8 w L 2 F 0 d G V u Z H U s O D c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j Y W 5 k a W R h d H V y Z X M v Y X R 0 Z W 5 k d X M v M S 9 h d H R l b m R 1 L D g 3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I v Y X R 0 Z W 5 k d S w 4 O D B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2 N h b m R p Z G F 0 d X J l c y 9 h d H R l b m R 1 c y 8 z L 2 F 0 d G V u Z H U s O D g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j Y W 5 k a W R h d H V y Z X M v Y X R 0 Z W 5 k d X M v N C 9 h d H R l b m R 1 L D g 4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Y 2 F u Z G l k Y X R 1 c m V z L 2 F 0 d G V u Z H V z L z U v Y X R 0 Z W 5 k d S w 4 O D N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2 N h b m R p Z G F 0 d X J l c y 9 t b 2 R h b G l 0 Z X N f Y 2 F u Z G l k Y X R 1 c m U v Y 3 J p d G V y Z X N f Z X h h b W V u L z A s O D g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G l l b l 9 m a W N o Z S w 4 O D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l b W F p b F 9 y Z X N w b 2 5 z Y W J s Z V 9 w Z W R h Z 2 9 n a X F 1 Z S w 4 O D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t b 3 R f Y 2 x l X 2 R p c 2 N p c G x p b m F p c m U s O D g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W 9 0 X 2 N s Z V 9 z Z W N 0 b 3 J p Z W w s O D g 4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W 9 0 X 2 N s Z V 9 t Z X R p Z X I s O D g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G l l d X g v M C 9 z a X R l L D g 5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x p Z X V 4 L z A v Y W R y Z X N z Z V 9 j a G F t c D E s O D k x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G l l d X g v M C 9 h Z H J l c 3 N l X 2 N o Y W 1 w M i w 4 O T J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s a W V 1 e C 8 w L 2 F k c m V z c 2 V f Y 2 h h b X A z L D g 5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M y 9 h Y 2 N l c 1 9 w Y X J j b 3 V y c 1 9 t Z W 5 0 a W 9 u X 3 M x X 3 N l b G V j d G l 2 Z S 9 p b m Z v c m 1 h d G l v b n N f c G V k Y W d v Z 2 l x d W V z L 2 x p Z X V 4 L z A v Y 2 9 k Z V 9 w b 3 N 0 Y W w s O D k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z L 2 F j Y 2 V z X 3 B h c m N v d X J z X 2 1 l b n R p b 2 5 f c z F f c 2 V s Z W N 0 a X Z l L 2 l u Z m 9 y b W F 0 a W 9 u c 1 9 w Z W R h Z 2 9 n a X F 1 Z X M v b G l l d X g v M C 9 2 a W x s Z S w 4 O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T M v Y W N j Z X N f c G F y Y 2 9 1 c n N f b W V u d G l v b l 9 z M V 9 z Z W x l Y 3 R p d m U v a W 5 m b 3 J t Y X R p b 2 5 z X 3 B l Z G F n b 2 d p c X V l c y 9 s a W V 1 e C 8 w L 2 d l b y w 4 O T Z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C 9 h Y 2 N l c 1 9 w Y X J j b 3 V y c 1 9 t Z W 5 0 a W 9 u X 3 M x X 3 N l b G V j d G l 2 Z S 9 p b m Z v c m 1 h d G l v b n N f Y 2 F u Z G l k Y X R 1 c m V z L 2 x p Y 2 V u Y 2 V z X 2 N v b n N l a W x s Z W V z L z Q s O D k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2 N h b m R p Z G F 0 d X J l c y 9 s a W N l b m N l c 1 9 j b 2 5 z Z W l s b G V l c y 8 0 L D g 5 O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j Y W 5 k a W R h d H V y Z X M v Y X R 0 Z W 5 k d X M v O S 9 h d H R l b m R 1 L D g 5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N S 9 h d H R l b m R 1 L D k w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N i 9 h d H R l b m R 1 L D k w M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Y X R 0 Z W 5 k d X M v N y 9 h d H R l b m R 1 L D k w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2 L 2 F j Y 2 V z X 3 B h c m N v d X J z X 2 1 l b n R p b 2 5 f c z F f c 2 V s Z W N 0 a X Z l L 2 l u Z m 9 y b W F 0 a W 9 u c 1 9 j Y W 5 k a W R h d H V y Z X M v b W 9 k Y W x p d G V z X 2 N h b m R p Z G F 0 d X J l L 2 N y a X R l c m V z X 2 V 4 Y W 1 l b i 8 x L D k w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3 L 2 F j Y 2 V z X 3 B h c m N v d X J z X 2 1 l b n R p b 2 5 f c z F f c 2 V s Z W N 0 a X Z l L 2 l u Z m 9 y b W F 0 a W 9 u c 1 9 j Y W 5 k a W R h d H V y Z X M v b W 9 k Y W x p d G V z X 2 N h b m R p Z G F 0 d X J l L 2 N y a X R l c m V z X 2 V 4 Y W 1 l b i 8 x L D k w N H 0 m c X V v d D s s J n F 1 b 3 Q 7 U 2 V j d G l v b j E v T 2 Z m c m V f R E 5 N X z I w M j M t M j A y N F 9 V Q 0 F f M D A 2 M j I w N V B f R U 5 f Q 0 9 V U l N f R E V f V F J B S V R F T U V O V C 9 U e X B l I G 1 v Z G l m a c O p L n t t Z W 5 0 a W 9 u L 3 J l Z m V y Z W 5 0 a W V s L 2 R v b V 9 s a W J l b G x l L z E s O T A 1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3 N p d G U s O T A 2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2 F k c m V z c 2 V f Y 2 h h b X A x L D k w N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i 9 h Z H J l c 3 N l X 2 N o Y W 1 w M i w 5 M D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I v Y W R y Z X N z Z V 9 j a G F t c D M s O T A 5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E v Y W N j Z X N f c G F y Y 2 9 1 c n N f b W V u d G l v b l 9 z M V 9 z Z W x l Y 3 R p d m U v a W 5 m b 3 J t Y X R p b 2 5 z X 3 B l Z G F n b 2 d p c X V l c y 9 s a W V 1 e C 8 y L 2 N v Z G V f c G 9 z d G F s L D k x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x L 2 F j Y 2 V z X 3 B h c m N v d X J z X 2 1 l b n R p b 2 5 f c z F f c 2 V s Z W N 0 a X Z l L 2 l u Z m 9 y b W F 0 a W 9 u c 1 9 w Z W R h Z 2 9 n a X F 1 Z X M v b G l l d X g v M i 9 2 a W x s Z S w 5 M T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b W V u d G l v b l 9 z Z W x l Y 3 R p d m U v M S 9 h Y 2 N l c 1 9 w Y X J j b 3 V y c 1 9 t Z W 5 0 a W 9 u X 3 M x X 3 N l b G V j d G l 2 Z S 9 p b m Z v c m 1 h d G l v b n N f c G V k Y W d v Z 2 l x d W V z L 2 x p Z X V 4 L z I v Z 2 V v L D k x M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t Z W 5 0 a W 9 u X 3 N l b G V j d G l 2 Z S 8 0 L 2 F j Y 2 V z X 3 B h c m N v d X J z X 2 1 l b n R p b 2 5 f c z F f c 2 V s Z W N 0 a X Z l L 2 l u Z m 9 y b W F 0 a W 9 u c 1 9 j Y W 5 k a W R h d H V y Z X M v Y X R 0 Z W 5 k d X M v O C 9 h d H R l b m R 1 L D k x M 3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Q s O T E 0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b G l j Z W 5 j Z X N f Y 2 9 u c 2 V p b G x l Z X M v N S w 5 M T V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2 L D k x N n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c s O T E 3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l u Z m 9 y b W F 0 a W 9 u c 1 9 j Y W 5 k a W R h d H V y Z X M v b G l j Z W 5 j Z X N f Y 2 9 u c 2 V p b G x l Z X M v O C w 5 M T h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a W 5 m b 3 J t Y X R p b 2 5 z X 2 N h b m R p Z G F 0 d X J l c y 9 s a W N l b m N l c 1 9 j b 2 5 z Z W l s b G V l c y 8 5 L D k x O X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p b m Z v c m 1 h d G l v b n N f Y 2 F u Z G l k Y X R 1 c m V z L 2 x p Y 2 V u Y 2 V z X 2 N v b n N l a W x s Z W V z L z E w L D k y M H 0 m c X V v d D s s J n F 1 b 3 Q 7 U 2 V j d G l v b j E v T 2 Z m c m V f R E 5 N X z I w M j M t M j A y N F 9 V Q 0 F f M D A 2 M j I w N V B f R U 5 f Q 0 9 V U l N f R E V f V F J B S V R F T U V O V C 9 U e X B l I G 1 v Z G l m a c O p L n t t Z W 5 0 a W 9 u L 3 N l b W V z d H J l X 2 1 l b n R p b 2 4 v b W V u d G l v b l 9 z M S 9 t Z W 5 0 a W 9 u X 3 M x X 3 N l b G V j d G l 2 Z S 9 s a X N 0 Z V 9 w Y X J j b 3 V y c 1 9 Z X 2 1 l b n R p b 2 5 f c 2 V s Z W N 0 a X Z l L z A v b G l j Z W 5 j Z X N f Y 2 9 u c 2 V p b G x l Z X M v M S w 5 M j F 9 J n F 1 b 3 Q 7 L C Z x d W 9 0 O 1 N l Y 3 R p b 2 4 x L 0 9 m Z n J l X 0 R O T V 8 y M D I z L T I w M j R f V U N B X z A w N j I y M D V Q X 0 V O X 0 N P V V J T X 0 R F X 1 R S Q U l U R U 1 F T l Q v V H l w Z S B t b 2 R p Z m n D q S 5 7 b W V u d G l v b i 9 z Z W 1 l c 3 R y Z V 9 t Z W 5 0 a W 9 u L 2 1 l b n R p b 2 5 f c z E v b W V u d G l v b l 9 z M V 9 z Z W x l Y 3 R p d m U v b G l z d G V f c G F y Y 2 9 1 c n N f W V 9 t Z W 5 0 a W 9 u X 3 N l b G V j d G l 2 Z S 8 x L 2 x p Y 2 V u Y 2 V z X 2 N v b n N l a W x s Z W V z L z E s O T I y f S Z x d W 9 0 O y w m c X V v d D t T Z W N 0 a W 9 u M S 9 P Z m Z y Z V 9 E T k 1 f M j A y M y 0 y M D I 0 X 1 V D Q V 8 w M D Y y M j A 1 U F 9 F T l 9 D T 1 V S U 1 9 E R V 9 U U k F J V E V N R U 5 U L 1 R 5 c G U g b W 9 k a W Z p w 6 k u e 2 1 l b n R p b 2 4 v c 2 V t Z X N 0 c m V f b W V u d G l v b i 9 t Z W 5 0 a W 9 u X 3 M x L 2 1 l b n R p b 2 5 f c z F f c 2 V s Z W N 0 a X Z l L 2 x p c 3 R l X 3 B h c m N v d X J z X 2 1 l b n R p b 2 5 f c 2 V s Z W N 0 a X Z l L z I v Y W N j Z X N f c G F y Y 2 9 1 c n N f b W V u d G l v b l 9 z M V 9 z Z W x l Y 3 R p d m U s O T I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2 Z m c m V f R E 5 N X z I w M j M t M j A y N F 9 V Q 0 F f M D A 2 M j I w N V B f R U 5 f Q 0 9 V U l N f R E V f V F J B S V R F T U V O V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m Z y Z V 9 E T k 1 f M j A y M y 0 y M D I 0 X 1 V D Q V 8 w M D Y y M j A 1 U F 9 F T l 9 D T 1 V S U 1 9 E R V 9 U U k F J V E V N R U 5 U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Z m Z y Z V 9 E T k 1 f M j A y M y 0 y M D I 0 X 1 V D Q V 8 w M D Y y M j A 1 U F 9 F T l 9 D T 1 V S U 1 9 E R V 9 U U k F J V E V N R U 5 U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7 3 2 h D X 8 o U S R 0 o r b d f V H 8 g A A A A A C A A A A A A A Q Z g A A A A E A A C A A A A D Q N r D g O T T X g q i r a U 2 D d C s 2 t h E Y A c x / 7 p d t b D + h L Y N 0 n g A A A A A O g A A A A A I A A C A A A A B / L d L H s x C / X f L J 5 c E M b h l O N 3 c h e p y U L L T M p 5 K s z J K d k 1 A A A A A + 1 t w W S C q 1 R q Y Q p 1 V 3 X t Q U m w z u L b p i L z w H q Y j 2 V o A 7 g I O P b h v f L + t B I q N E s 7 w C A F f h m + 5 j a X 1 8 b Y N w H 6 M T u G 9 h d 9 S u J K f 6 j S 4 5 p 2 V F f X q 8 I U A A A A A S c 0 3 R z E y 8 5 s h M v b R P 1 g X t I 7 x C q c L T t J n j 9 S P H f N l Z S D f D p a d C 0 5 h W i s R T 7 P c H y 8 1 W w g K B 2 3 E 5 v i m J 6 v r q b D j t < / D a t a M a s h u p > 
</file>

<file path=customXml/itemProps1.xml><?xml version="1.0" encoding="utf-8"?>
<ds:datastoreItem xmlns:ds="http://schemas.openxmlformats.org/officeDocument/2006/customXml" ds:itemID="{65E39047-E975-42A3-99B0-77890F76561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ParParcours</vt:lpstr>
      <vt:lpstr>ParMention</vt:lpstr>
      <vt:lpstr>Etablissement UniCA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2026-05-05T07:03:31Z</dcterms:modified>
</cp:coreProperties>
</file>