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DEF\COMMUN\CAc\CAc 2024\5-CAc 2024-04-11\AAP Matériel Espaces\"/>
    </mc:Choice>
  </mc:AlternateContent>
  <xr:revisionPtr revIDLastSave="0" documentId="13_ncr:1_{8DFB83B6-AF8E-450A-9BAF-EFAAD637BFBF}" xr6:coauthVersionLast="47" xr6:coauthVersionMax="47" xr10:uidLastSave="{00000000-0000-0000-0000-000000000000}"/>
  <bookViews>
    <workbookView xWindow="28680" yWindow="-120" windowWidth="29040" windowHeight="15720" tabRatio="255" xr2:uid="{00000000-000D-0000-FFFF-FFFF00000000}"/>
  </bookViews>
  <sheets>
    <sheet name="Sheet1" sheetId="1" r:id="rId1"/>
  </sheets>
  <definedNames>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5" i="1" l="1"/>
  <c r="N34" i="1"/>
  <c r="N33" i="1"/>
  <c r="O31" i="1"/>
  <c r="N28" i="1"/>
  <c r="N25" i="1"/>
  <c r="N22" i="1"/>
  <c r="N21" i="1"/>
  <c r="N18" i="1"/>
  <c r="N17" i="1"/>
  <c r="O16" i="1"/>
  <c r="N15" i="1"/>
  <c r="N14" i="1"/>
  <c r="N13" i="1"/>
  <c r="N7" i="1"/>
  <c r="O2" i="1"/>
  <c r="L32" i="1"/>
  <c r="J32" i="1"/>
  <c r="L11" i="1"/>
  <c r="N11" i="1" s="1"/>
  <c r="L8" i="1"/>
  <c r="O8" i="1" s="1"/>
  <c r="L6" i="1"/>
  <c r="O6" i="1" s="1"/>
  <c r="L38" i="1" l="1"/>
  <c r="O38" i="1"/>
  <c r="N38" i="1"/>
</calcChain>
</file>

<file path=xl/sharedStrings.xml><?xml version="1.0" encoding="utf-8"?>
<sst xmlns="http://schemas.openxmlformats.org/spreadsheetml/2006/main" count="316" uniqueCount="197">
  <si>
    <t>Numéro</t>
  </si>
  <si>
    <t>Titre</t>
  </si>
  <si>
    <t>Acronyme</t>
  </si>
  <si>
    <t>Porteur</t>
  </si>
  <si>
    <t>Composante</t>
  </si>
  <si>
    <t>département / Laboratoire</t>
  </si>
  <si>
    <t>Campus</t>
  </si>
  <si>
    <t>Type</t>
  </si>
  <si>
    <t>Classement Composante</t>
  </si>
  <si>
    <t>Montant Total TTC</t>
  </si>
  <si>
    <t>Cofinancements</t>
  </si>
  <si>
    <t>Montant demandé TTC</t>
  </si>
  <si>
    <t>Description du projet</t>
  </si>
  <si>
    <t>Financement Etablissement</t>
  </si>
  <si>
    <t>Financement L@UCA</t>
  </si>
  <si>
    <t>Colonne1</t>
  </si>
  <si>
    <t>Agrandissement du Learning’Lab du Campus Carlone</t>
  </si>
  <si>
    <t>KIRECHE Nassima</t>
  </si>
  <si>
    <t>Carlone</t>
  </si>
  <si>
    <t xml:space="preserve">Aménagement des Lieux </t>
  </si>
  <si>
    <t>2</t>
  </si>
  <si>
    <t>Agrandir le Learning’Lab en l’ouvrant sur la salle adjacente IT252 + équipement en mobilier et écran 55"</t>
  </si>
  <si>
    <t>Alignement technologique Salle informatique 72</t>
  </si>
  <si>
    <t>ADAM Karine</t>
  </si>
  <si>
    <t>Georges Méliès</t>
  </si>
  <si>
    <t>Achat de matériel</t>
  </si>
  <si>
    <t>Renouveler les équipements numériques et informatiques de la salle 72 (ordinateurs achetés avant 2015)</t>
  </si>
  <si>
    <t>Aménagement d’une salle modulable</t>
  </si>
  <si>
    <t>BOUTHEON Sébastien</t>
  </si>
  <si>
    <t>INSPE la Seyne sur mer</t>
  </si>
  <si>
    <t>Aménagement des Lieux</t>
  </si>
  <si>
    <t>165 000,00 € à 200 000,00 € </t>
  </si>
  <si>
    <t>L’installation d’un bâtiment modulaire d’une surface utile comprise entre 60 et 90m² aménagé en salle de classe</t>
  </si>
  <si>
    <t>Aménagement d’un terrain pour la pratique sportive</t>
  </si>
  <si>
    <t>1</t>
  </si>
  <si>
    <t>Aménagement d'un terrain vague pour la pratique sportive en cours d'EPS</t>
  </si>
  <si>
    <t xml:space="preserve">Salle Le Saint Learning Lab, Bâtiment F  </t>
  </si>
  <si>
    <t>CHAROZE Xavier</t>
  </si>
  <si>
    <t>Valrose</t>
  </si>
  <si>
    <t>Renovation salle pour qu'elle devienne un lieu d'échanges et de réflexion sur la pédagogie universitaire</t>
  </si>
  <si>
    <t xml:space="preserve">Aménagement des espaces pour favoriser la mixité des usages dans les BU </t>
  </si>
  <si>
    <t>CADIS Maria-Livia</t>
  </si>
  <si>
    <t>STAPS et Valrose</t>
  </si>
  <si>
    <t>BU</t>
  </si>
  <si>
    <t>Aménagement Salle Co-Working - Bâtiment M</t>
  </si>
  <si>
    <t>Un espace de travail individuel, un espace de travail pour plusieurs petits groupes (3 à 5 personnes), Un espace de réunion ou de travail, Un espace de repos et possibilité de réchauffer son repas (et de manger en travaillant)</t>
  </si>
  <si>
    <t>SENDRA Philippe</t>
  </si>
  <si>
    <t>EUR HEALTHY</t>
  </si>
  <si>
    <t>Staps</t>
  </si>
  <si>
    <t>3</t>
  </si>
  <si>
    <t>Acquérir du matériel informatique performants afin de permettre aux étudiant·e·s de Licence et Master STAPS de travailler sur des productions et des analyses vidéos en 2D et 3D.</t>
  </si>
  <si>
    <t>Câblage entre écrans tactiles des salles informatiques du bâtiment M</t>
  </si>
  <si>
    <t>SANGAM Afeintou</t>
  </si>
  <si>
    <t>Mathématiques</t>
  </si>
  <si>
    <t>Inexistant</t>
  </si>
  <si>
    <t>étendre le câblage des écrans tactiles des salles_x000D_informatiques du bâtiment M
combinaisons des salles M118/120 et M04, et des salles M118/120 et M05, sans détériorer les contenus
visuel et sonore qui seraient diffusés en temps réel</t>
  </si>
  <si>
    <t>Création d’un espace de travail modulable transformable en espace de projection</t>
  </si>
  <si>
    <t>BRULEY Caroline</t>
  </si>
  <si>
    <t>INSPE</t>
  </si>
  <si>
    <t>Liegeard</t>
  </si>
  <si>
    <t>Salle de formation modulable et espace de projection de la bibliothèque de l'Inspé du campus Liegard</t>
  </si>
  <si>
    <t>Création en réalité viruelle</t>
  </si>
  <si>
    <t>CREA-VR</t>
  </si>
  <si>
    <t>MARTI Marc</t>
  </si>
  <si>
    <t>Master MAJIC</t>
  </si>
  <si>
    <t>Achats ordinateurs portables, casques Meta Quest et accessoires pour création en VR</t>
  </si>
  <si>
    <t>ePortfolio spécialisé en Odontologie</t>
  </si>
  <si>
    <t>ePOS Odonto</t>
  </si>
  <si>
    <t>BERTRAND Marie-France</t>
  </si>
  <si>
    <t>Odontologie</t>
  </si>
  <si>
    <t>Achats d'iPad et du Software CAFs</t>
  </si>
  <si>
    <t>Equipement du centre de Draguignan de l’Inspé avec un jeu de tablettes</t>
  </si>
  <si>
    <t>UCELLI Cécile</t>
  </si>
  <si>
    <t>Inspé Draguignan</t>
  </si>
  <si>
    <t>Equipement de 15 iPad pour les formations proposées afin d'ouvrir les usages numériques à l'ensemble de la communauté</t>
  </si>
  <si>
    <t>Equipement pédagogique du campus Georges Méliès</t>
  </si>
  <si>
    <t>Equipement audiovisuel captation sonore et d'art scénique</t>
  </si>
  <si>
    <t>BRUNO Olivier</t>
  </si>
  <si>
    <t>EUR ELMI</t>
  </si>
  <si>
    <t>SJA</t>
  </si>
  <si>
    <t>Agrandir un espace de co-working avec ajout de 6 assises individuelle</t>
  </si>
  <si>
    <t>Mise en place d’un espace de groupe insonorisé</t>
  </si>
  <si>
    <t>Sophiatech</t>
  </si>
  <si>
    <t>proposer un espace insonorisé pouvant accueillir 4 personnes qui aura le double avantage de procurer de l’intimité et d’isoler phonétiquement le groupe</t>
  </si>
  <si>
    <t>Finalisation du projet de PEDAGOLAB initié en 2020 - Centre Liegeard de l’Inpsé</t>
  </si>
  <si>
    <t>FRENOIS Luc</t>
  </si>
  <si>
    <t>LINE</t>
  </si>
  <si>
    <t>George V</t>
  </si>
  <si>
    <t>complément PEDAGOLAB déposé en 2022 pour les salles 35, 36 et 37 du centre Liégeard avec des tables sur roulettes pour organiser l’espace des salles en fonction de la nature des activités à y mener et le remplacement des dalles plastiques hors d’âge et du carrelage disparate par un sol synthétique permettant son entretien et offrant un visuel uniforme sur les deux salles</t>
  </si>
  <si>
    <t>Grands écrans interactifs pour la formation au CSU Côte d’Azur</t>
  </si>
  <si>
    <t>PREIS Olivier</t>
  </si>
  <si>
    <t>Centre Spatial Universitaire</t>
  </si>
  <si>
    <t>UMR J. -L. Lagrange</t>
  </si>
  <si>
    <t>Equipement écrans interractifs et mini PC</t>
  </si>
  <si>
    <t xml:space="preserve">Mobilité douce dans la Plaine du Var </t>
  </si>
  <si>
    <t>GUETTI Philippe</t>
  </si>
  <si>
    <t>31071 + 13656</t>
  </si>
  <si>
    <t>Stationnements des vélos et supports de recharge VAE</t>
  </si>
  <si>
    <t>COLSON Serge</t>
  </si>
  <si>
    <t>l’acquisition d’un ergomètre « excentrique »</t>
  </si>
  <si>
    <t xml:space="preserve">STAPS </t>
  </si>
  <si>
    <t>Réfection Fosse de réception, Réfection Praticable gymnastique, Agrès et Tapis Gymnastique, Matériel d’escalade, cage extérieure pour stockage sécurisée du matériel d’escalade, Matériel vidéo et de communication </t>
  </si>
  <si>
    <t>CHARLIER Christophe</t>
  </si>
  <si>
    <t>MSHS</t>
  </si>
  <si>
    <t>Réaménagement hall d'entrée</t>
  </si>
  <si>
    <t>Titreur automatique</t>
  </si>
  <si>
    <t>TITOUCH</t>
  </si>
  <si>
    <t>HERVE Michel</t>
  </si>
  <si>
    <t>Chimie</t>
  </si>
  <si>
    <t>Achat d'un titreur automatique</t>
  </si>
  <si>
    <t>Rénovation des amphis 4, 5 et 6 du Campus Saint Jean d’Angely</t>
  </si>
  <si>
    <t>FERRANDO Alexandre</t>
  </si>
  <si>
    <t>remplacement vidéoprojecteurs vétustes</t>
  </si>
  <si>
    <t>Rénovation de l'amphithéatre H60</t>
  </si>
  <si>
    <t xml:space="preserve">Aménagement des lieux </t>
  </si>
  <si>
    <t>Rénovation amphi vétuste</t>
  </si>
  <si>
    <t>Rénovation de l'amphithéatre 401</t>
  </si>
  <si>
    <t>GOUDINEAU Hubert</t>
  </si>
  <si>
    <t>Trotabas</t>
  </si>
  <si>
    <t>Rénovation amphi</t>
  </si>
  <si>
    <t>Rénovation de la salle de TP électronique P529 et achat de maquettes pédagogiques</t>
  </si>
  <si>
    <t>LANTERI Jérôme</t>
  </si>
  <si>
    <t>EUR DS4H</t>
  </si>
  <si>
    <t>Changement de paillasses, achat de 5 bancs d'études, achat de 10 nouveaux PC et écrans</t>
  </si>
  <si>
    <t>Rénovation des salles de TP jumelées  310-312</t>
  </si>
  <si>
    <t>SEPULCHRE Jacques-Alexandre</t>
  </si>
  <si>
    <t>Physique</t>
  </si>
  <si>
    <t>rénovation des paillasses des salles de TP 310-312.</t>
  </si>
  <si>
    <t>RENAITRE @UniCA</t>
  </si>
  <si>
    <t>MORTESSAGNE Fabric</t>
  </si>
  <si>
    <t>master Ondes, Atomes, Matière</t>
  </si>
  <si>
    <t>achat de 20 ordinateurs</t>
  </si>
  <si>
    <t>Changement et reconfiguration des ordinateurs en salles de géographie H405 et H406.</t>
  </si>
  <si>
    <t>SACAGO</t>
  </si>
  <si>
    <t>DECOUPIGNY Fabrice</t>
  </si>
  <si>
    <t>EUR Odyssee</t>
  </si>
  <si>
    <t>remplacer les 25 postes informatiques des salles H405 et H406 devenus obsolètes</t>
  </si>
  <si>
    <t>Simulation en Echographie cardiaque : anatomo-physiologie et acquisitions en pratique</t>
  </si>
  <si>
    <t>SimEchoCoeur</t>
  </si>
  <si>
    <t>MOCERI Pamela</t>
  </si>
  <si>
    <t>Médecine</t>
  </si>
  <si>
    <t>HeartWorks Eve ETT-ETO + mannequin + Module Echo 3D</t>
  </si>
  <si>
    <t>Mobilier à roulettes (chaises + tables de couleur) dans des salles dédiées aux séances de projets </t>
  </si>
  <si>
    <t>M. CAEL ?</t>
  </si>
  <si>
    <t>Polytech</t>
  </si>
  <si>
    <t>Templiers</t>
  </si>
  <si>
    <t xml:space="preserve">Mobilier à roulettes (chaises + tables de couleur) dans des salles dédiées aux séances de projets </t>
  </si>
  <si>
    <t>Equipement de la salle Templiers A241 par un vidéoprojecteur laser et support</t>
  </si>
  <si>
    <t>Equipement de la salle Templiers A242 par un écran 85 pouces et caméras </t>
  </si>
  <si>
    <t xml:space="preserve">Equipement de la salle Templiers A242 par un écran 85 pouces et caméras </t>
  </si>
  <si>
    <t>Commande 3 écrans 55 pouces avec support mobile </t>
  </si>
  <si>
    <t>4</t>
  </si>
  <si>
    <t xml:space="preserve">Commande 3 écrans 55 pouces avec support mobile </t>
  </si>
  <si>
    <t>Cabines de confidentialité (ISLAND SOLO)</t>
  </si>
  <si>
    <t>Templier + Lucioles</t>
  </si>
  <si>
    <t>5</t>
  </si>
  <si>
    <r>
      <t xml:space="preserve">Amélioration du confort de travail et d’apprentissage et </t>
    </r>
    <r>
      <rPr>
        <sz val="11"/>
        <rFont val="Calibri"/>
        <family val="2"/>
      </rPr>
      <t>déploiement de 4 chauffeuses acoustiques </t>
    </r>
  </si>
  <si>
    <r>
      <t xml:space="preserve">Acquisition de matériel d’une salle informatique performante en </t>
    </r>
    <r>
      <rPr>
        <sz val="11"/>
        <rFont val="Calibri"/>
        <family val="2"/>
      </rPr>
      <t>STAPS pour le montage et l’analyse vidéo dans le domaine du sport</t>
    </r>
  </si>
  <si>
    <r>
      <t>Agrandissement espace de co-working – SJA 1 -1</t>
    </r>
    <r>
      <rPr>
        <i/>
        <sz val="5"/>
        <rFont val="Calibri"/>
        <family val="2"/>
      </rPr>
      <t xml:space="preserve">er </t>
    </r>
    <r>
      <rPr>
        <i/>
        <sz val="8"/>
        <rFont val="Calibri"/>
        <family val="2"/>
      </rPr>
      <t>étage</t>
    </r>
  </si>
  <si>
    <r>
      <t>RéAHE1 - RéAménagement du hall d’entrée et d’un espace de travail au 1</t>
    </r>
    <r>
      <rPr>
        <vertAlign val="superscript"/>
        <sz val="11"/>
        <rFont val="Calibri"/>
        <family val="2"/>
      </rPr>
      <t>er</t>
    </r>
    <r>
      <rPr>
        <sz val="11"/>
        <rFont val="Calibri"/>
        <family val="2"/>
      </rPr>
      <t xml:space="preserve"> étage</t>
    </r>
  </si>
  <si>
    <t>LLCC Extension</t>
  </si>
  <si>
    <t>S72 Georges Méliès</t>
  </si>
  <si>
    <t>LAS_Salle-Mod</t>
  </si>
  <si>
    <t>LAS_EPS</t>
  </si>
  <si>
    <t>Lesaint</t>
  </si>
  <si>
    <t>SCD</t>
  </si>
  <si>
    <t>Mixité des usages BU</t>
  </si>
  <si>
    <t>Coworking</t>
  </si>
  <si>
    <t>AAP Salle Informatique</t>
  </si>
  <si>
    <t>EUR HEALTHY / Portail STAPS</t>
  </si>
  <si>
    <t>CalETI</t>
  </si>
  <si>
    <t>EUR SPECTRUM</t>
  </si>
  <si>
    <t>BibLiégeard</t>
  </si>
  <si>
    <t>EUR CREATES</t>
  </si>
  <si>
    <t>Inspé1</t>
  </si>
  <si>
    <t>ETP - Georges Méliès</t>
  </si>
  <si>
    <t>co-working</t>
  </si>
  <si>
    <t>Inspé2</t>
  </si>
  <si>
    <t>Ecrans_CSU</t>
  </si>
  <si>
    <t>Mobilité douce dans la PDV</t>
  </si>
  <si>
    <t>EXCENTRIC-STAPS</t>
  </si>
  <si>
    <t>MARLEUX Delphine</t>
  </si>
  <si>
    <t>EMCP</t>
  </si>
  <si>
    <t>RéAHE1</t>
  </si>
  <si>
    <t>Amphi4-5-6</t>
  </si>
  <si>
    <t>RA60</t>
  </si>
  <si>
    <t>Trotabas 401</t>
  </si>
  <si>
    <t>EUR LEXSOCIETE</t>
  </si>
  <si>
    <t>RenovTP_Elec</t>
  </si>
  <si>
    <t>Renov_TP_310-312</t>
  </si>
  <si>
    <t>Ressources numériques de travail égalitaires et rationalisées</t>
  </si>
  <si>
    <t>PNS</t>
  </si>
  <si>
    <t>cabine LC</t>
  </si>
  <si>
    <t>INSPE Draguignan</t>
  </si>
  <si>
    <t>Physiologie de l’exercice et de l’activité physique en STAPS : vers une approche « excentrique »
des pratiques pédagogiques</t>
  </si>
  <si>
    <t>Aménagement de l’espace gymnique et de l’espace extérieur pour améliorer, sécuriser et enrichir
les activités physiques et d’intervention du Campus STAPS</t>
  </si>
  <si>
    <t>Saint Jean d'Angely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</si>
</sst>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5" x14ac:knownFonts="1">
    <font>
      <sz val="10"/>
      <name val="Arial"/>
    </font>
    <font>
      <sz val="8"/>
      <name val="Arial"/>
      <family val="2"/>
    </font>
    <font>
      <u/>
      <sz val="10"/>
      <color theme="10"/>
      <name val="Arial"/>
      <family val="2"/>
    </font>
    <font>
      <sz val="11"/>
      <color rgb="FF000000"/>
      <name val="Calibri"/>
      <family val="2"/>
    </font>
    <font>
      <sz val="10"/>
      <name val="Calibri"/>
      <family val="2"/>
    </font>
    <font>
      <b/>
      <sz val="10"/>
      <color theme="0"/>
      <name val="Calibri"/>
      <family val="2"/>
    </font>
    <font>
      <b/>
      <sz val="10"/>
      <name val="Calibri"/>
      <family val="2"/>
    </font>
    <font>
      <sz val="10"/>
      <color rgb="FF000000"/>
      <name val="Calibri"/>
      <family val="2"/>
    </font>
    <font>
      <sz val="11"/>
      <name val="Calibri"/>
      <family val="2"/>
    </font>
    <font>
      <b/>
      <sz val="10"/>
      <color rgb="FFFF0000"/>
      <name val="Calibri"/>
      <family val="2"/>
    </font>
    <font>
      <b/>
      <sz val="10"/>
      <color rgb="FF70AD47"/>
      <name val="Calibri"/>
      <family val="2"/>
    </font>
    <font>
      <i/>
      <sz val="5"/>
      <name val="Calibri"/>
      <family val="2"/>
    </font>
    <font>
      <i/>
      <sz val="8"/>
      <name val="Calibri"/>
      <family val="2"/>
    </font>
    <font>
      <b/>
      <sz val="10"/>
      <color rgb="FF4472C4"/>
      <name val="Calibri"/>
      <family val="2"/>
    </font>
    <font>
      <vertAlign val="superscript"/>
      <sz val="11"/>
      <name val="Calibri"/>
      <family val="2"/>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1"/>
      </top>
      <bottom/>
      <diagonal/>
    </border>
  </borders>
  <cellStyleXfs count="2">
    <xf numFmtId="0" fontId="0" fillId="0" borderId="0" applyNumberFormat="0" applyFont="0" applyFill="0" applyBorder="0" applyAlignment="0" applyProtection="0"/>
    <xf numFmtId="0" fontId="2" fillId="0" borderId="0" applyNumberFormat="0" applyFill="0" applyBorder="0" applyAlignment="0" applyProtection="0"/>
  </cellStyleXfs>
  <cellXfs count="26">
    <xf numFmtId="0" fontId="0" fillId="0" borderId="0" xfId="0" applyNumberFormat="1" applyFont="1" applyFill="1" applyBorder="1" applyAlignment="1"/>
    <xf numFmtId="0" fontId="3" fillId="0" borderId="1"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164" fontId="5" fillId="2" borderId="0" xfId="0" applyNumberFormat="1" applyFont="1" applyFill="1" applyBorder="1" applyAlignment="1">
      <alignment horizontal="center" vertical="center" wrapText="1"/>
    </xf>
    <xf numFmtId="0" fontId="4" fillId="0" borderId="0" xfId="0" applyNumberFormat="1" applyFont="1" applyFill="1" applyBorder="1" applyAlignment="1">
      <alignment wrapText="1"/>
    </xf>
    <xf numFmtId="0" fontId="6" fillId="0" borderId="0" xfId="0" applyNumberFormat="1" applyFont="1" applyFill="1" applyBorder="1" applyAlignment="1">
      <alignment wrapText="1"/>
    </xf>
    <xf numFmtId="0" fontId="9" fillId="0" borderId="0" xfId="0" applyNumberFormat="1" applyFont="1" applyFill="1" applyBorder="1" applyAlignment="1">
      <alignment wrapText="1"/>
    </xf>
    <xf numFmtId="0" fontId="13" fillId="0" borderId="0" xfId="0" applyNumberFormat="1" applyFont="1" applyFill="1" applyBorder="1" applyAlignment="1">
      <alignment wrapText="1"/>
    </xf>
    <xf numFmtId="164" fontId="4" fillId="0" borderId="0" xfId="0" applyNumberFormat="1" applyFont="1" applyFill="1" applyBorder="1" applyAlignment="1">
      <alignment wrapText="1"/>
    </xf>
    <xf numFmtId="49" fontId="5" fillId="2" borderId="2"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8"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cellXfs>
  <cellStyles count="2">
    <cellStyle name="Lien hypertexte" xfId="1" builtinId="8"/>
    <cellStyle name="Normal" xfId="0" builtinId="0"/>
  </cellStyles>
  <dxfs count="36">
    <dxf>
      <font>
        <b val="0"/>
        <strike val="0"/>
        <outline val="0"/>
        <shadow val="0"/>
        <u val="none"/>
        <vertAlign val="baseline"/>
        <sz val="10"/>
        <color auto="1"/>
        <name val="Calibri"/>
        <family val="2"/>
        <scheme val="none"/>
      </font>
      <numFmt numFmtId="164"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name val="Calibri"/>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auto="1"/>
        <name val="Calibri"/>
        <family val="2"/>
        <scheme val="none"/>
      </font>
      <numFmt numFmtId="164"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164"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164"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164"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164"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164"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164"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164"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auto="1"/>
        <name val="Calibri"/>
        <family val="2"/>
        <scheme val="none"/>
      </font>
      <numFmt numFmtId="164" formatCode="#,##0.00\ &quot;€&quo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name val="Calibri"/>
        <family val="2"/>
        <scheme val="none"/>
      </font>
      <numFmt numFmtId="164" formatCode="#,##0.00\ &quot;€&quo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name val="Calibri"/>
        <family val="2"/>
        <scheme val="none"/>
      </font>
      <numFmt numFmtId="164" formatCode="#,##0.00\ &quot;€&quo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name val="Calibri"/>
        <family val="2"/>
        <scheme val="none"/>
      </font>
      <numFmt numFmtId="30" formatCode="@"/>
      <alignment textRotation="0" wrapText="1"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name val="Calibri"/>
        <family val="2"/>
        <scheme val="none"/>
      </font>
      <numFmt numFmtId="30" formatCode="@"/>
      <alignment horizontal="center" vertical="center" textRotation="0" wrapText="1" indent="0" justifyLastLine="0" shrinkToFit="0" readingOrder="0"/>
    </dxf>
    <dxf>
      <font>
        <b/>
        <i val="0"/>
        <strike val="0"/>
        <condense val="0"/>
        <extend val="0"/>
        <outline val="0"/>
        <shadow val="0"/>
        <u val="none"/>
        <vertAlign val="baseline"/>
        <sz val="10"/>
        <color theme="0"/>
        <name val="Calibri"/>
        <family val="2"/>
        <scheme val="none"/>
      </font>
      <numFmt numFmtId="30" formatCode="@"/>
      <fill>
        <patternFill patternType="solid">
          <fgColor theme="1"/>
          <bgColor theme="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P38" totalsRowCount="1" headerRowDxfId="35" dataDxfId="34" totalsRowDxfId="33" totalsRowBorderDxfId="32">
  <autoFilter ref="A1:P37" xr:uid="{00000000-0009-0000-0100-000001000000}"/>
  <sortState xmlns:xlrd2="http://schemas.microsoft.com/office/spreadsheetml/2017/richdata2" ref="A2:N25">
    <sortCondition ref="I1:I25"/>
  </sortState>
  <tableColumns count="16">
    <tableColumn id="1" xr3:uid="{00000000-0010-0000-0000-000001000000}" name="Numéro" dataDxfId="31" totalsRowDxfId="19"/>
    <tableColumn id="2" xr3:uid="{00000000-0010-0000-0000-000002000000}" name="Titre" dataDxfId="30" totalsRowDxfId="18"/>
    <tableColumn id="3" xr3:uid="{00000000-0010-0000-0000-000003000000}" name="Acronyme" dataDxfId="29" totalsRowDxfId="17"/>
    <tableColumn id="4" xr3:uid="{00000000-0010-0000-0000-000004000000}" name="Porteur" dataDxfId="28" totalsRowDxfId="16"/>
    <tableColumn id="5" xr3:uid="{00000000-0010-0000-0000-000005000000}" name="Composante" dataDxfId="27" totalsRowDxfId="15"/>
    <tableColumn id="6" xr3:uid="{00000000-0010-0000-0000-000006000000}" name="département / Laboratoire" dataDxfId="26" totalsRowDxfId="14"/>
    <tableColumn id="14" xr3:uid="{00000000-0010-0000-0000-00000E000000}" name="Campus" dataDxfId="25" totalsRowDxfId="13"/>
    <tableColumn id="7" xr3:uid="{00000000-0010-0000-0000-000007000000}" name="Type" dataDxfId="24" totalsRowDxfId="12"/>
    <tableColumn id="8" xr3:uid="{00000000-0010-0000-0000-000008000000}" name="Classement Composante" dataDxfId="23" totalsRowDxfId="11"/>
    <tableColumn id="9" xr3:uid="{00000000-0010-0000-0000-000009000000}" name="Montant Total TTC" dataDxfId="22" totalsRowDxfId="10"/>
    <tableColumn id="10" xr3:uid="{00000000-0010-0000-0000-00000A000000}" name="Cofinancements" dataDxfId="21" totalsRowDxfId="9"/>
    <tableColumn id="11" xr3:uid="{00000000-0010-0000-0000-00000B000000}" name="Montant demandé TTC" totalsRowFunction="custom" dataDxfId="20" totalsRowDxfId="8">
      <totalsRowFormula>SUM(Tableau1[Montant demandé TTC])</totalsRowFormula>
    </tableColumn>
    <tableColumn id="13" xr3:uid="{B1E5CD05-2914-4425-BF5A-3857648EB50C}" name="Description du projet" dataDxfId="3" totalsRowDxfId="7"/>
    <tableColumn id="12" xr3:uid="{09A5297B-B2F9-49DB-AC96-C9FE3420F8AF}" name="Financement Etablissement" totalsRowFunction="custom" dataDxfId="2" totalsRowDxfId="6">
      <totalsRowFormula>SUM(Tableau1[Financement Etablissement])</totalsRowFormula>
    </tableColumn>
    <tableColumn id="15" xr3:uid="{8CA7E5CE-2B2A-4B2D-A89C-DA634712CAAE}" name="Financement L@UCA" totalsRowFunction="custom" dataDxfId="0" totalsRowDxfId="5">
      <totalsRowFormula>SUM(Tableau1[Financement L@UCA])</totalsRowFormula>
    </tableColumn>
    <tableColumn id="16" xr3:uid="{F5E8629C-763E-4CCD-9412-ED71CE462DCA}" name="Colonne1" dataDxfId="1" totalsRowDxfId="4"/>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1"/>
  <sheetViews>
    <sheetView tabSelected="1" topLeftCell="A9" zoomScale="90" zoomScaleNormal="90" workbookViewId="0">
      <pane xSplit="10395" topLeftCell="I1" activePane="topRight"/>
      <selection activeCell="E10" sqref="E10"/>
      <selection pane="topRight" activeCell="O37" sqref="O37"/>
    </sheetView>
  </sheetViews>
  <sheetFormatPr baseColWidth="10" defaultColWidth="11.28515625" defaultRowHeight="103.5" customHeight="1" x14ac:dyDescent="0.2"/>
  <cols>
    <col min="1" max="1" width="10.28515625" style="6" bestFit="1" customWidth="1"/>
    <col min="2" max="2" width="31.140625" style="6" customWidth="1"/>
    <col min="3" max="3" width="24.85546875" style="6" customWidth="1"/>
    <col min="4" max="4" width="19.5703125" style="6" bestFit="1" customWidth="1"/>
    <col min="5" max="6" width="20" style="6" bestFit="1" customWidth="1"/>
    <col min="7" max="7" width="19.7109375" style="6" customWidth="1"/>
    <col min="8" max="8" width="21.7109375" style="6" bestFit="1" customWidth="1"/>
    <col min="9" max="9" width="12.85546875" style="6" customWidth="1"/>
    <col min="10" max="10" width="26.140625" style="6" customWidth="1"/>
    <col min="11" max="11" width="17.140625" style="6" customWidth="1"/>
    <col min="12" max="12" width="16.28515625" style="10" customWidth="1"/>
    <col min="13" max="13" width="49.7109375" style="10" customWidth="1"/>
    <col min="14" max="14" width="16.140625" style="6" customWidth="1"/>
    <col min="15" max="252" width="21.7109375" style="6" customWidth="1"/>
    <col min="253" max="16384" width="11.28515625" style="6"/>
  </cols>
  <sheetData>
    <row r="1" spans="1:18" ht="103.5" customHeight="1" x14ac:dyDescent="0.2">
      <c r="A1" s="2" t="s">
        <v>0</v>
      </c>
      <c r="B1" s="3" t="s">
        <v>1</v>
      </c>
      <c r="C1" s="3" t="s">
        <v>2</v>
      </c>
      <c r="D1" s="3" t="s">
        <v>3</v>
      </c>
      <c r="E1" s="3" t="s">
        <v>4</v>
      </c>
      <c r="F1" s="3" t="s">
        <v>5</v>
      </c>
      <c r="G1" s="3" t="s">
        <v>6</v>
      </c>
      <c r="H1" s="11" t="s">
        <v>7</v>
      </c>
      <c r="I1" s="11" t="s">
        <v>8</v>
      </c>
      <c r="J1" s="11" t="s">
        <v>9</v>
      </c>
      <c r="K1" s="4" t="s">
        <v>10</v>
      </c>
      <c r="L1" s="12" t="s">
        <v>11</v>
      </c>
      <c r="M1" s="5" t="s">
        <v>12</v>
      </c>
      <c r="N1" s="4" t="s">
        <v>13</v>
      </c>
      <c r="O1" s="4" t="s">
        <v>14</v>
      </c>
      <c r="P1" s="4" t="s">
        <v>15</v>
      </c>
    </row>
    <row r="2" spans="1:18" ht="103.5" customHeight="1" x14ac:dyDescent="0.2">
      <c r="A2" s="13">
        <v>1</v>
      </c>
      <c r="B2" s="14" t="s">
        <v>16</v>
      </c>
      <c r="C2" s="14" t="s">
        <v>160</v>
      </c>
      <c r="D2" s="14" t="s">
        <v>17</v>
      </c>
      <c r="E2" s="13" t="s">
        <v>18</v>
      </c>
      <c r="F2" s="13"/>
      <c r="G2" s="13" t="s">
        <v>18</v>
      </c>
      <c r="H2" s="14" t="s">
        <v>19</v>
      </c>
      <c r="I2" s="14" t="s">
        <v>20</v>
      </c>
      <c r="J2" s="15">
        <v>41827.398000000001</v>
      </c>
      <c r="K2" s="15">
        <v>1827.3979999999999</v>
      </c>
      <c r="L2" s="15">
        <v>40000</v>
      </c>
      <c r="M2" s="15" t="s">
        <v>21</v>
      </c>
      <c r="N2" s="15"/>
      <c r="O2" s="15">
        <f>Tableau1[[#This Row],[Montant demandé TTC]]</f>
        <v>40000</v>
      </c>
      <c r="P2" s="14"/>
    </row>
    <row r="3" spans="1:18" ht="103.5" customHeight="1" x14ac:dyDescent="0.2">
      <c r="A3" s="13">
        <v>2</v>
      </c>
      <c r="B3" s="14" t="s">
        <v>22</v>
      </c>
      <c r="C3" s="14" t="s">
        <v>161</v>
      </c>
      <c r="D3" s="14" t="s">
        <v>23</v>
      </c>
      <c r="E3" s="13" t="s">
        <v>24</v>
      </c>
      <c r="F3" s="13"/>
      <c r="G3" s="13" t="s">
        <v>24</v>
      </c>
      <c r="H3" s="14" t="s">
        <v>25</v>
      </c>
      <c r="I3" s="14" t="s">
        <v>20</v>
      </c>
      <c r="J3" s="15">
        <v>39135.24</v>
      </c>
      <c r="K3" s="15">
        <v>0</v>
      </c>
      <c r="L3" s="15">
        <v>39135.24</v>
      </c>
      <c r="M3" s="15" t="s">
        <v>26</v>
      </c>
      <c r="N3" s="15"/>
      <c r="O3" s="15"/>
      <c r="P3" s="14"/>
    </row>
    <row r="4" spans="1:18" ht="103.5" customHeight="1" x14ac:dyDescent="0.2">
      <c r="A4" s="13">
        <v>3</v>
      </c>
      <c r="B4" s="14" t="s">
        <v>27</v>
      </c>
      <c r="C4" s="14" t="s">
        <v>162</v>
      </c>
      <c r="D4" s="14" t="s">
        <v>28</v>
      </c>
      <c r="E4" s="13" t="s">
        <v>29</v>
      </c>
      <c r="F4" s="13"/>
      <c r="G4" s="13" t="s">
        <v>29</v>
      </c>
      <c r="H4" s="14" t="s">
        <v>30</v>
      </c>
      <c r="I4" s="14" t="s">
        <v>20</v>
      </c>
      <c r="J4" s="15" t="s">
        <v>31</v>
      </c>
      <c r="K4" s="15">
        <v>15000</v>
      </c>
      <c r="L4" s="15" t="s">
        <v>31</v>
      </c>
      <c r="M4" s="15" t="s">
        <v>32</v>
      </c>
      <c r="N4" s="15"/>
      <c r="O4" s="15"/>
      <c r="P4" s="14"/>
    </row>
    <row r="5" spans="1:18" ht="103.5" customHeight="1" x14ac:dyDescent="0.2">
      <c r="A5" s="13">
        <v>4</v>
      </c>
      <c r="B5" s="14" t="s">
        <v>33</v>
      </c>
      <c r="C5" s="14" t="s">
        <v>163</v>
      </c>
      <c r="D5" s="14" t="s">
        <v>28</v>
      </c>
      <c r="E5" s="13" t="s">
        <v>29</v>
      </c>
      <c r="F5" s="13"/>
      <c r="G5" s="13" t="s">
        <v>29</v>
      </c>
      <c r="H5" s="14" t="s">
        <v>30</v>
      </c>
      <c r="I5" s="14" t="s">
        <v>34</v>
      </c>
      <c r="J5" s="15">
        <v>62500</v>
      </c>
      <c r="K5" s="15">
        <v>7500</v>
      </c>
      <c r="L5" s="15">
        <v>62500</v>
      </c>
      <c r="M5" s="15" t="s">
        <v>35</v>
      </c>
      <c r="N5" s="15"/>
      <c r="O5" s="15"/>
      <c r="P5" s="14"/>
    </row>
    <row r="6" spans="1:18" ht="103.5" customHeight="1" x14ac:dyDescent="0.2">
      <c r="A6" s="13">
        <v>5</v>
      </c>
      <c r="B6" s="13" t="s">
        <v>36</v>
      </c>
      <c r="C6" s="16" t="s">
        <v>164</v>
      </c>
      <c r="D6" s="14" t="s">
        <v>37</v>
      </c>
      <c r="E6" s="13" t="s">
        <v>38</v>
      </c>
      <c r="F6" s="13"/>
      <c r="G6" s="13" t="s">
        <v>38</v>
      </c>
      <c r="H6" s="14" t="s">
        <v>30</v>
      </c>
      <c r="I6" s="14" t="s">
        <v>20</v>
      </c>
      <c r="J6" s="15">
        <v>74778.240000000005</v>
      </c>
      <c r="K6" s="15">
        <v>34470.74</v>
      </c>
      <c r="L6" s="15">
        <f>74778.24-34470.74</f>
        <v>40307.500000000007</v>
      </c>
      <c r="M6" s="15" t="s">
        <v>39</v>
      </c>
      <c r="N6" s="15"/>
      <c r="O6" s="15">
        <f>Tableau1[[#This Row],[Montant demandé TTC]]</f>
        <v>40307.500000000007</v>
      </c>
      <c r="P6" s="14"/>
    </row>
    <row r="7" spans="1:18" s="7" customFormat="1" ht="103.5" customHeight="1" x14ac:dyDescent="0.2">
      <c r="A7" s="13">
        <v>6</v>
      </c>
      <c r="B7" s="14" t="s">
        <v>40</v>
      </c>
      <c r="C7" s="14" t="s">
        <v>166</v>
      </c>
      <c r="D7" s="14" t="s">
        <v>41</v>
      </c>
      <c r="E7" s="14" t="s">
        <v>165</v>
      </c>
      <c r="F7" s="13" t="s">
        <v>43</v>
      </c>
      <c r="G7" s="13" t="s">
        <v>42</v>
      </c>
      <c r="H7" s="14" t="s">
        <v>30</v>
      </c>
      <c r="I7" s="14" t="s">
        <v>20</v>
      </c>
      <c r="J7" s="15">
        <v>35530</v>
      </c>
      <c r="K7" s="15">
        <v>250</v>
      </c>
      <c r="L7" s="15">
        <v>34280</v>
      </c>
      <c r="M7" s="15" t="s">
        <v>156</v>
      </c>
      <c r="N7" s="15">
        <f>Tableau1[[#This Row],[Montant demandé TTC]]</f>
        <v>34280</v>
      </c>
      <c r="O7" s="15"/>
      <c r="P7" s="17"/>
    </row>
    <row r="8" spans="1:18" s="7" customFormat="1" ht="103.5" customHeight="1" x14ac:dyDescent="0.2">
      <c r="A8" s="13">
        <v>7</v>
      </c>
      <c r="B8" s="14" t="s">
        <v>44</v>
      </c>
      <c r="C8" s="14" t="s">
        <v>167</v>
      </c>
      <c r="D8" s="14" t="s">
        <v>37</v>
      </c>
      <c r="E8" s="13" t="s">
        <v>38</v>
      </c>
      <c r="F8" s="13"/>
      <c r="G8" s="13" t="s">
        <v>38</v>
      </c>
      <c r="H8" s="14" t="s">
        <v>30</v>
      </c>
      <c r="I8" s="14" t="s">
        <v>34</v>
      </c>
      <c r="J8" s="15">
        <v>41010.35</v>
      </c>
      <c r="K8" s="15">
        <v>20573.28</v>
      </c>
      <c r="L8" s="15">
        <f>41010.35-20573.28</f>
        <v>20437.07</v>
      </c>
      <c r="M8" s="15" t="s">
        <v>45</v>
      </c>
      <c r="N8" s="15"/>
      <c r="O8" s="15">
        <f>Tableau1[[#This Row],[Montant demandé TTC]]</f>
        <v>20437.07</v>
      </c>
      <c r="P8" s="17"/>
    </row>
    <row r="9" spans="1:18" s="7" customFormat="1" ht="103.5" customHeight="1" x14ac:dyDescent="0.2">
      <c r="A9" s="13">
        <v>8</v>
      </c>
      <c r="B9" s="14" t="s">
        <v>157</v>
      </c>
      <c r="C9" s="14" t="s">
        <v>168</v>
      </c>
      <c r="D9" s="14" t="s">
        <v>46</v>
      </c>
      <c r="E9" s="14" t="s">
        <v>169</v>
      </c>
      <c r="F9" s="13"/>
      <c r="G9" s="13" t="s">
        <v>48</v>
      </c>
      <c r="H9" s="14" t="s">
        <v>25</v>
      </c>
      <c r="I9" s="14" t="s">
        <v>49</v>
      </c>
      <c r="J9" s="15">
        <v>34379</v>
      </c>
      <c r="K9" s="15">
        <v>800</v>
      </c>
      <c r="L9" s="15">
        <v>33579</v>
      </c>
      <c r="M9" s="15" t="s">
        <v>50</v>
      </c>
      <c r="N9" s="15"/>
      <c r="O9" s="15"/>
      <c r="P9" s="17"/>
    </row>
    <row r="10" spans="1:18" s="7" customFormat="1" ht="103.5" customHeight="1" x14ac:dyDescent="0.2">
      <c r="A10" s="19">
        <v>9</v>
      </c>
      <c r="B10" s="14" t="s">
        <v>51</v>
      </c>
      <c r="C10" s="14" t="s">
        <v>170</v>
      </c>
      <c r="D10" s="14" t="s">
        <v>52</v>
      </c>
      <c r="E10" s="14" t="s">
        <v>171</v>
      </c>
      <c r="F10" s="14" t="s">
        <v>53</v>
      </c>
      <c r="G10" s="14" t="s">
        <v>38</v>
      </c>
      <c r="H10" s="14" t="s">
        <v>25</v>
      </c>
      <c r="I10" s="14" t="s">
        <v>54</v>
      </c>
      <c r="J10" s="15">
        <v>7563.6</v>
      </c>
      <c r="K10" s="15">
        <v>0</v>
      </c>
      <c r="L10" s="15">
        <v>7563.6</v>
      </c>
      <c r="M10" s="15" t="s">
        <v>55</v>
      </c>
      <c r="N10" s="15"/>
      <c r="O10" s="15">
        <v>7563.6</v>
      </c>
      <c r="P10" s="20"/>
    </row>
    <row r="11" spans="1:18" ht="103.5" customHeight="1" x14ac:dyDescent="0.2">
      <c r="A11" s="13">
        <v>10</v>
      </c>
      <c r="B11" s="14" t="s">
        <v>56</v>
      </c>
      <c r="C11" s="14" t="s">
        <v>172</v>
      </c>
      <c r="D11" s="14" t="s">
        <v>57</v>
      </c>
      <c r="E11" s="14" t="s">
        <v>165</v>
      </c>
      <c r="F11" s="13" t="s">
        <v>43</v>
      </c>
      <c r="G11" s="13" t="s">
        <v>59</v>
      </c>
      <c r="H11" s="14" t="s">
        <v>30</v>
      </c>
      <c r="I11" s="14" t="s">
        <v>34</v>
      </c>
      <c r="J11" s="15">
        <v>16394.57</v>
      </c>
      <c r="K11" s="15">
        <v>1500</v>
      </c>
      <c r="L11" s="15">
        <f>16394.57-1500</f>
        <v>14894.57</v>
      </c>
      <c r="M11" s="15" t="s">
        <v>60</v>
      </c>
      <c r="N11" s="24">
        <f>Tableau1[[#This Row],[Montant demandé TTC]]</f>
        <v>14894.57</v>
      </c>
      <c r="O11" s="15"/>
      <c r="P11" s="14"/>
    </row>
    <row r="12" spans="1:18" s="7" customFormat="1" ht="103.5" customHeight="1" x14ac:dyDescent="0.2">
      <c r="A12" s="13">
        <v>11</v>
      </c>
      <c r="B12" s="13" t="s">
        <v>61</v>
      </c>
      <c r="C12" s="13" t="s">
        <v>62</v>
      </c>
      <c r="D12" s="14" t="s">
        <v>63</v>
      </c>
      <c r="E12" s="14" t="s">
        <v>173</v>
      </c>
      <c r="F12" s="21" t="s">
        <v>64</v>
      </c>
      <c r="G12" s="14" t="s">
        <v>24</v>
      </c>
      <c r="H12" s="14" t="s">
        <v>25</v>
      </c>
      <c r="I12" s="14" t="s">
        <v>54</v>
      </c>
      <c r="J12" s="15">
        <v>11292.45</v>
      </c>
      <c r="K12" s="15">
        <v>0</v>
      </c>
      <c r="L12" s="15">
        <v>11292.45</v>
      </c>
      <c r="M12" s="15" t="s">
        <v>65</v>
      </c>
      <c r="N12" s="15"/>
      <c r="O12" s="15"/>
      <c r="P12" s="18"/>
    </row>
    <row r="13" spans="1:18" s="7" customFormat="1" ht="103.5" customHeight="1" x14ac:dyDescent="0.2">
      <c r="A13" s="13">
        <v>12</v>
      </c>
      <c r="B13" s="14" t="s">
        <v>66</v>
      </c>
      <c r="C13" s="14" t="s">
        <v>67</v>
      </c>
      <c r="D13" s="14" t="s">
        <v>68</v>
      </c>
      <c r="E13" s="14" t="s">
        <v>69</v>
      </c>
      <c r="F13" s="14" t="s">
        <v>69</v>
      </c>
      <c r="G13" s="14" t="s">
        <v>69</v>
      </c>
      <c r="H13" s="14" t="s">
        <v>25</v>
      </c>
      <c r="I13" s="14" t="s">
        <v>34</v>
      </c>
      <c r="J13" s="15">
        <v>49881.21</v>
      </c>
      <c r="K13" s="15">
        <v>9881.52</v>
      </c>
      <c r="L13" s="15">
        <v>40000</v>
      </c>
      <c r="M13" s="15" t="s">
        <v>70</v>
      </c>
      <c r="N13" s="25">
        <f>Tableau1[[#This Row],[Montant demandé TTC]]</f>
        <v>40000</v>
      </c>
      <c r="O13" s="15"/>
      <c r="P13" s="17"/>
    </row>
    <row r="14" spans="1:18" ht="103.5" customHeight="1" x14ac:dyDescent="0.2">
      <c r="A14" s="13">
        <v>13</v>
      </c>
      <c r="B14" s="14" t="s">
        <v>71</v>
      </c>
      <c r="C14" s="13" t="s">
        <v>174</v>
      </c>
      <c r="D14" s="14" t="s">
        <v>72</v>
      </c>
      <c r="E14" s="14" t="s">
        <v>193</v>
      </c>
      <c r="F14" s="14"/>
      <c r="G14" s="14" t="s">
        <v>73</v>
      </c>
      <c r="H14" s="14" t="s">
        <v>25</v>
      </c>
      <c r="I14" s="14" t="s">
        <v>34</v>
      </c>
      <c r="J14" s="15">
        <v>11175.82</v>
      </c>
      <c r="K14" s="15">
        <v>0</v>
      </c>
      <c r="L14" s="15">
        <v>11175.82</v>
      </c>
      <c r="M14" s="15" t="s">
        <v>74</v>
      </c>
      <c r="N14" s="24">
        <f>Tableau1[[#This Row],[Montant demandé TTC]]</f>
        <v>11175.82</v>
      </c>
      <c r="O14" s="15"/>
      <c r="P14" s="14"/>
    </row>
    <row r="15" spans="1:18" s="7" customFormat="1" ht="103.5" customHeight="1" x14ac:dyDescent="0.2">
      <c r="A15" s="13">
        <v>14</v>
      </c>
      <c r="B15" s="14" t="s">
        <v>75</v>
      </c>
      <c r="C15" s="14" t="s">
        <v>175</v>
      </c>
      <c r="D15" s="14" t="s">
        <v>23</v>
      </c>
      <c r="E15" s="14" t="s">
        <v>24</v>
      </c>
      <c r="F15" s="13"/>
      <c r="G15" s="13" t="s">
        <v>24</v>
      </c>
      <c r="H15" s="14" t="s">
        <v>25</v>
      </c>
      <c r="I15" s="14" t="s">
        <v>34</v>
      </c>
      <c r="J15" s="22">
        <v>40000</v>
      </c>
      <c r="K15" s="15">
        <v>0</v>
      </c>
      <c r="L15" s="15">
        <v>40000</v>
      </c>
      <c r="M15" s="15" t="s">
        <v>76</v>
      </c>
      <c r="N15" s="25">
        <f>Tableau1[[#This Row],[Montant demandé TTC]]</f>
        <v>40000</v>
      </c>
      <c r="O15" s="15"/>
      <c r="P15" s="18"/>
    </row>
    <row r="16" spans="1:18" ht="103.5" customHeight="1" x14ac:dyDescent="0.2">
      <c r="A16" s="19">
        <v>15</v>
      </c>
      <c r="B16" s="14" t="s">
        <v>158</v>
      </c>
      <c r="C16" s="14" t="s">
        <v>176</v>
      </c>
      <c r="D16" s="14" t="s">
        <v>77</v>
      </c>
      <c r="E16" s="14" t="s">
        <v>78</v>
      </c>
      <c r="F16" s="13"/>
      <c r="G16" s="13" t="s">
        <v>79</v>
      </c>
      <c r="H16" s="14" t="s">
        <v>30</v>
      </c>
      <c r="I16" s="14" t="s">
        <v>54</v>
      </c>
      <c r="J16" s="15">
        <v>21506.02</v>
      </c>
      <c r="K16" s="15">
        <v>0</v>
      </c>
      <c r="L16" s="15">
        <v>21506.02</v>
      </c>
      <c r="M16" s="15" t="s">
        <v>80</v>
      </c>
      <c r="N16" s="15"/>
      <c r="O16" s="24">
        <f>Tableau1[[#This Row],[Montant demandé TTC]]</f>
        <v>21506.02</v>
      </c>
      <c r="P16" s="14"/>
      <c r="R16" s="8"/>
    </row>
    <row r="17" spans="1:18" ht="103.5" customHeight="1" x14ac:dyDescent="0.2">
      <c r="A17" s="13">
        <v>16</v>
      </c>
      <c r="B17" s="14" t="s">
        <v>81</v>
      </c>
      <c r="C17" s="14" t="s">
        <v>192</v>
      </c>
      <c r="D17" s="14" t="s">
        <v>41</v>
      </c>
      <c r="E17" s="14" t="s">
        <v>165</v>
      </c>
      <c r="F17" s="13" t="s">
        <v>43</v>
      </c>
      <c r="G17" s="13" t="s">
        <v>82</v>
      </c>
      <c r="H17" s="14" t="s">
        <v>19</v>
      </c>
      <c r="I17" s="14" t="s">
        <v>49</v>
      </c>
      <c r="J17" s="15">
        <v>18789</v>
      </c>
      <c r="K17" s="15">
        <v>0</v>
      </c>
      <c r="L17" s="15">
        <v>18789</v>
      </c>
      <c r="M17" s="15" t="s">
        <v>83</v>
      </c>
      <c r="N17" s="25">
        <f>Tableau1[[#This Row],[Montant demandé TTC]]</f>
        <v>18789</v>
      </c>
      <c r="O17" s="15"/>
      <c r="P17" s="14"/>
      <c r="R17" s="9"/>
    </row>
    <row r="18" spans="1:18" s="7" customFormat="1" ht="103.5" customHeight="1" x14ac:dyDescent="0.2">
      <c r="A18" s="13">
        <v>17</v>
      </c>
      <c r="B18" s="14" t="s">
        <v>84</v>
      </c>
      <c r="C18" s="14" t="s">
        <v>177</v>
      </c>
      <c r="D18" s="14" t="s">
        <v>85</v>
      </c>
      <c r="E18" s="14" t="s">
        <v>58</v>
      </c>
      <c r="F18" s="14" t="s">
        <v>86</v>
      </c>
      <c r="G18" s="14" t="s">
        <v>87</v>
      </c>
      <c r="H18" s="14" t="s">
        <v>30</v>
      </c>
      <c r="I18" s="14" t="s">
        <v>34</v>
      </c>
      <c r="J18" s="15">
        <v>26276.880000000001</v>
      </c>
      <c r="K18" s="15">
        <v>0</v>
      </c>
      <c r="L18" s="15">
        <v>26276.880000000001</v>
      </c>
      <c r="M18" s="15" t="s">
        <v>88</v>
      </c>
      <c r="N18" s="24">
        <f>Tableau1[[#This Row],[Montant demandé TTC]]</f>
        <v>26276.880000000001</v>
      </c>
      <c r="O18" s="15"/>
      <c r="P18" s="18"/>
    </row>
    <row r="19" spans="1:18" s="7" customFormat="1" ht="103.5" customHeight="1" x14ac:dyDescent="0.2">
      <c r="A19" s="13">
        <v>18</v>
      </c>
      <c r="B19" s="14" t="s">
        <v>89</v>
      </c>
      <c r="C19" s="13" t="s">
        <v>178</v>
      </c>
      <c r="D19" s="14" t="s">
        <v>90</v>
      </c>
      <c r="E19" s="14" t="s">
        <v>91</v>
      </c>
      <c r="F19" s="13" t="s">
        <v>92</v>
      </c>
      <c r="G19" s="14" t="s">
        <v>38</v>
      </c>
      <c r="H19" s="14" t="s">
        <v>25</v>
      </c>
      <c r="I19" s="14" t="s">
        <v>54</v>
      </c>
      <c r="J19" s="15">
        <v>13275</v>
      </c>
      <c r="K19" s="15">
        <v>0</v>
      </c>
      <c r="L19" s="15">
        <v>13275</v>
      </c>
      <c r="M19" s="15" t="s">
        <v>93</v>
      </c>
      <c r="N19" s="15"/>
      <c r="O19" s="15"/>
      <c r="P19" s="17"/>
    </row>
    <row r="20" spans="1:18" s="7" customFormat="1" ht="103.5" customHeight="1" x14ac:dyDescent="0.2">
      <c r="A20" s="13">
        <v>19</v>
      </c>
      <c r="B20" s="14" t="s">
        <v>94</v>
      </c>
      <c r="C20" s="14" t="s">
        <v>179</v>
      </c>
      <c r="D20" s="14" t="s">
        <v>95</v>
      </c>
      <c r="E20" s="14"/>
      <c r="F20" s="13"/>
      <c r="G20" s="13" t="s">
        <v>42</v>
      </c>
      <c r="H20" s="14" t="s">
        <v>30</v>
      </c>
      <c r="I20" s="14" t="s">
        <v>34</v>
      </c>
      <c r="J20" s="15">
        <v>84727</v>
      </c>
      <c r="K20" s="15" t="s">
        <v>96</v>
      </c>
      <c r="L20" s="15">
        <v>40000</v>
      </c>
      <c r="M20" s="15" t="s">
        <v>97</v>
      </c>
      <c r="N20" s="15"/>
      <c r="O20" s="15"/>
      <c r="P20" s="17"/>
    </row>
    <row r="21" spans="1:18" s="7" customFormat="1" ht="103.5" customHeight="1" x14ac:dyDescent="0.2">
      <c r="A21" s="13">
        <v>20</v>
      </c>
      <c r="B21" s="14" t="s">
        <v>194</v>
      </c>
      <c r="C21" s="14" t="s">
        <v>180</v>
      </c>
      <c r="D21" s="14" t="s">
        <v>98</v>
      </c>
      <c r="E21" s="14" t="s">
        <v>47</v>
      </c>
      <c r="F21" s="13"/>
      <c r="G21" s="14" t="s">
        <v>42</v>
      </c>
      <c r="H21" s="14" t="s">
        <v>25</v>
      </c>
      <c r="I21" s="14" t="s">
        <v>20</v>
      </c>
      <c r="J21" s="15">
        <v>34554</v>
      </c>
      <c r="K21" s="15">
        <v>0</v>
      </c>
      <c r="L21" s="15">
        <v>34554</v>
      </c>
      <c r="M21" s="15" t="s">
        <v>99</v>
      </c>
      <c r="N21" s="25">
        <f>Tableau1[[#This Row],[Montant demandé TTC]]</f>
        <v>34554</v>
      </c>
      <c r="O21" s="15"/>
      <c r="P21" s="17"/>
    </row>
    <row r="22" spans="1:18" s="7" customFormat="1" ht="103.5" customHeight="1" x14ac:dyDescent="0.2">
      <c r="A22" s="13">
        <v>21</v>
      </c>
      <c r="B22" s="14" t="s">
        <v>195</v>
      </c>
      <c r="C22" s="13" t="s">
        <v>182</v>
      </c>
      <c r="D22" s="14" t="s">
        <v>181</v>
      </c>
      <c r="E22" s="14" t="s">
        <v>47</v>
      </c>
      <c r="F22" s="13"/>
      <c r="G22" s="14" t="s">
        <v>100</v>
      </c>
      <c r="H22" s="14" t="s">
        <v>19</v>
      </c>
      <c r="I22" s="14" t="s">
        <v>34</v>
      </c>
      <c r="J22" s="15">
        <v>46864.66</v>
      </c>
      <c r="K22" s="15">
        <v>6697.44</v>
      </c>
      <c r="L22" s="15">
        <v>40167.22</v>
      </c>
      <c r="M22" s="15" t="s">
        <v>101</v>
      </c>
      <c r="N22" s="24">
        <f>Tableau1[[#This Row],[Montant demandé TTC]]</f>
        <v>40167.22</v>
      </c>
      <c r="O22" s="15"/>
      <c r="P22" s="18"/>
    </row>
    <row r="23" spans="1:18" s="7" customFormat="1" ht="103.5" customHeight="1" x14ac:dyDescent="0.2">
      <c r="A23" s="13">
        <v>22</v>
      </c>
      <c r="B23" s="14" t="s">
        <v>159</v>
      </c>
      <c r="C23" s="14" t="s">
        <v>183</v>
      </c>
      <c r="D23" s="14" t="s">
        <v>102</v>
      </c>
      <c r="E23" s="14" t="s">
        <v>103</v>
      </c>
      <c r="F23" s="13" t="s">
        <v>103</v>
      </c>
      <c r="G23" s="13" t="s">
        <v>79</v>
      </c>
      <c r="H23" s="14" t="s">
        <v>19</v>
      </c>
      <c r="I23" s="14" t="s">
        <v>34</v>
      </c>
      <c r="J23" s="15">
        <v>46625.41</v>
      </c>
      <c r="K23" s="15">
        <v>0</v>
      </c>
      <c r="L23" s="15">
        <v>46625.41</v>
      </c>
      <c r="M23" s="15" t="s">
        <v>104</v>
      </c>
      <c r="N23" s="15"/>
      <c r="O23" s="15"/>
      <c r="P23" s="17"/>
    </row>
    <row r="24" spans="1:18" s="7" customFormat="1" ht="103.5" customHeight="1" x14ac:dyDescent="0.2">
      <c r="A24" s="13">
        <v>23</v>
      </c>
      <c r="B24" s="14" t="s">
        <v>105</v>
      </c>
      <c r="C24" s="14" t="s">
        <v>106</v>
      </c>
      <c r="D24" s="14" t="s">
        <v>107</v>
      </c>
      <c r="E24" s="14" t="s">
        <v>38</v>
      </c>
      <c r="F24" s="13" t="s">
        <v>108</v>
      </c>
      <c r="G24" s="13" t="s">
        <v>38</v>
      </c>
      <c r="H24" s="13" t="s">
        <v>25</v>
      </c>
      <c r="I24" s="14" t="s">
        <v>54</v>
      </c>
      <c r="J24" s="15">
        <v>12114.48</v>
      </c>
      <c r="K24" s="15">
        <v>1000</v>
      </c>
      <c r="L24" s="15">
        <v>11114.48</v>
      </c>
      <c r="M24" s="23" t="s">
        <v>109</v>
      </c>
      <c r="N24" s="15"/>
      <c r="O24" s="15"/>
      <c r="P24" s="17"/>
    </row>
    <row r="25" spans="1:18" ht="103.5" customHeight="1" x14ac:dyDescent="0.2">
      <c r="A25" s="13">
        <v>24</v>
      </c>
      <c r="B25" s="14" t="s">
        <v>110</v>
      </c>
      <c r="C25" s="14" t="s">
        <v>184</v>
      </c>
      <c r="D25" s="14" t="s">
        <v>111</v>
      </c>
      <c r="E25" s="14" t="s">
        <v>196</v>
      </c>
      <c r="F25" s="13"/>
      <c r="G25" s="13" t="s">
        <v>79</v>
      </c>
      <c r="H25" s="14" t="s">
        <v>25</v>
      </c>
      <c r="I25" s="14" t="s">
        <v>34</v>
      </c>
      <c r="J25" s="15">
        <v>34606.800000000003</v>
      </c>
      <c r="K25" s="15">
        <v>0</v>
      </c>
      <c r="L25" s="15">
        <v>34606.800000000003</v>
      </c>
      <c r="M25" s="15" t="s">
        <v>112</v>
      </c>
      <c r="N25" s="25">
        <f>Tableau1[[#This Row],[Montant demandé TTC]]</f>
        <v>34606.800000000003</v>
      </c>
      <c r="O25" s="15"/>
      <c r="P25" s="14"/>
    </row>
    <row r="26" spans="1:18" ht="103.5" customHeight="1" x14ac:dyDescent="0.2">
      <c r="A26" s="13">
        <v>25</v>
      </c>
      <c r="B26" s="14" t="s">
        <v>113</v>
      </c>
      <c r="C26" s="14" t="s">
        <v>185</v>
      </c>
      <c r="D26" s="14" t="s">
        <v>17</v>
      </c>
      <c r="E26" s="14"/>
      <c r="F26" s="13"/>
      <c r="G26" s="13" t="s">
        <v>18</v>
      </c>
      <c r="H26" s="14" t="s">
        <v>114</v>
      </c>
      <c r="I26" s="14" t="s">
        <v>34</v>
      </c>
      <c r="J26" s="15">
        <v>306592.98</v>
      </c>
      <c r="K26" s="15">
        <v>0</v>
      </c>
      <c r="L26" s="15">
        <v>306592.98</v>
      </c>
      <c r="M26" s="15" t="s">
        <v>115</v>
      </c>
      <c r="N26" s="15"/>
      <c r="O26" s="15"/>
      <c r="P26" s="14"/>
    </row>
    <row r="27" spans="1:18" ht="103.5" customHeight="1" x14ac:dyDescent="0.2">
      <c r="A27" s="13">
        <v>26</v>
      </c>
      <c r="B27" s="14" t="s">
        <v>116</v>
      </c>
      <c r="C27" s="14" t="s">
        <v>186</v>
      </c>
      <c r="D27" s="14" t="s">
        <v>117</v>
      </c>
      <c r="E27" s="14" t="s">
        <v>187</v>
      </c>
      <c r="F27" s="13"/>
      <c r="G27" s="13" t="s">
        <v>118</v>
      </c>
      <c r="H27" s="14" t="s">
        <v>19</v>
      </c>
      <c r="I27" s="14" t="s">
        <v>54</v>
      </c>
      <c r="J27" s="15">
        <v>82432.320000000007</v>
      </c>
      <c r="K27" s="15">
        <v>0</v>
      </c>
      <c r="L27" s="15">
        <v>82432.320000000007</v>
      </c>
      <c r="M27" s="15" t="s">
        <v>119</v>
      </c>
      <c r="N27" s="15"/>
      <c r="O27" s="15"/>
      <c r="P27" s="14"/>
    </row>
    <row r="28" spans="1:18" ht="103.5" customHeight="1" x14ac:dyDescent="0.2">
      <c r="A28" s="13">
        <v>27</v>
      </c>
      <c r="B28" s="14" t="s">
        <v>120</v>
      </c>
      <c r="C28" s="14" t="s">
        <v>188</v>
      </c>
      <c r="D28" s="14" t="s">
        <v>121</v>
      </c>
      <c r="E28" s="14" t="s">
        <v>122</v>
      </c>
      <c r="F28" s="13"/>
      <c r="G28" s="13" t="s">
        <v>38</v>
      </c>
      <c r="H28" s="14" t="s">
        <v>25</v>
      </c>
      <c r="I28" s="14" t="s">
        <v>34</v>
      </c>
      <c r="J28" s="15">
        <v>94309</v>
      </c>
      <c r="K28" s="15">
        <v>50000</v>
      </c>
      <c r="L28" s="15">
        <v>44309</v>
      </c>
      <c r="M28" s="15" t="s">
        <v>123</v>
      </c>
      <c r="N28" s="24">
        <f>Tableau1[[#This Row],[Montant demandé TTC]]</f>
        <v>44309</v>
      </c>
      <c r="O28" s="15"/>
      <c r="P28" s="14"/>
    </row>
    <row r="29" spans="1:18" ht="103.5" customHeight="1" x14ac:dyDescent="0.2">
      <c r="A29" s="13">
        <v>28</v>
      </c>
      <c r="B29" s="14" t="s">
        <v>124</v>
      </c>
      <c r="C29" s="14" t="s">
        <v>189</v>
      </c>
      <c r="D29" s="14" t="s">
        <v>125</v>
      </c>
      <c r="E29" s="14" t="s">
        <v>171</v>
      </c>
      <c r="F29" s="13" t="s">
        <v>126</v>
      </c>
      <c r="G29" s="13" t="s">
        <v>38</v>
      </c>
      <c r="H29" s="14" t="s">
        <v>25</v>
      </c>
      <c r="I29" s="14" t="s">
        <v>54</v>
      </c>
      <c r="J29" s="15">
        <v>17423.330000000002</v>
      </c>
      <c r="K29" s="15">
        <v>0</v>
      </c>
      <c r="L29" s="15">
        <v>17423.330000000002</v>
      </c>
      <c r="M29" s="21" t="s">
        <v>127</v>
      </c>
      <c r="N29" s="15">
        <v>17423.330000000002</v>
      </c>
      <c r="O29" s="15"/>
      <c r="P29" s="14"/>
    </row>
    <row r="30" spans="1:18" ht="103.5" customHeight="1" x14ac:dyDescent="0.2">
      <c r="A30" s="13">
        <v>29</v>
      </c>
      <c r="B30" s="14" t="s">
        <v>190</v>
      </c>
      <c r="C30" s="14" t="s">
        <v>128</v>
      </c>
      <c r="D30" s="14" t="s">
        <v>129</v>
      </c>
      <c r="E30" s="14" t="s">
        <v>171</v>
      </c>
      <c r="F30" s="13" t="s">
        <v>130</v>
      </c>
      <c r="G30" s="13"/>
      <c r="H30" s="14" t="s">
        <v>25</v>
      </c>
      <c r="I30" s="14" t="s">
        <v>54</v>
      </c>
      <c r="J30" s="15">
        <v>10368</v>
      </c>
      <c r="K30" s="15">
        <v>0</v>
      </c>
      <c r="L30" s="15">
        <v>10368</v>
      </c>
      <c r="M30" s="15" t="s">
        <v>131</v>
      </c>
      <c r="N30" s="15"/>
      <c r="O30" s="15"/>
      <c r="P30" s="14"/>
    </row>
    <row r="31" spans="1:18" ht="103.5" customHeight="1" x14ac:dyDescent="0.2">
      <c r="A31" s="13">
        <v>30</v>
      </c>
      <c r="B31" s="14" t="s">
        <v>132</v>
      </c>
      <c r="C31" s="14" t="s">
        <v>133</v>
      </c>
      <c r="D31" s="14" t="s">
        <v>134</v>
      </c>
      <c r="E31" s="14" t="s">
        <v>135</v>
      </c>
      <c r="F31" s="13"/>
      <c r="G31" s="13" t="s">
        <v>18</v>
      </c>
      <c r="H31" s="14" t="s">
        <v>25</v>
      </c>
      <c r="I31" s="14" t="s">
        <v>34</v>
      </c>
      <c r="J31" s="15">
        <v>25056.2</v>
      </c>
      <c r="K31" s="15">
        <v>0</v>
      </c>
      <c r="L31" s="15">
        <v>25056.2</v>
      </c>
      <c r="M31" s="15" t="s">
        <v>136</v>
      </c>
      <c r="N31" s="15"/>
      <c r="O31" s="25">
        <f>Tableau1[[#This Row],[Montant demandé TTC]]</f>
        <v>25056.2</v>
      </c>
      <c r="P31" s="14"/>
    </row>
    <row r="32" spans="1:18" ht="103.5" customHeight="1" x14ac:dyDescent="0.2">
      <c r="A32" s="13">
        <v>31</v>
      </c>
      <c r="B32" s="14" t="s">
        <v>137</v>
      </c>
      <c r="C32" s="14" t="s">
        <v>138</v>
      </c>
      <c r="D32" s="14" t="s">
        <v>139</v>
      </c>
      <c r="E32" s="14" t="s">
        <v>140</v>
      </c>
      <c r="F32" s="13"/>
      <c r="G32" s="13" t="s">
        <v>140</v>
      </c>
      <c r="H32" s="14" t="s">
        <v>25</v>
      </c>
      <c r="I32" s="14" t="s">
        <v>54</v>
      </c>
      <c r="J32" s="15">
        <f>75957+1863+12420</f>
        <v>90240</v>
      </c>
      <c r="K32" s="15">
        <v>50240</v>
      </c>
      <c r="L32" s="15">
        <f>90240-50240</f>
        <v>40000</v>
      </c>
      <c r="M32" s="15" t="s">
        <v>141</v>
      </c>
      <c r="N32" s="15"/>
      <c r="O32" s="15"/>
      <c r="P32" s="14"/>
    </row>
    <row r="33" spans="1:16" ht="103.5" customHeight="1" x14ac:dyDescent="0.2">
      <c r="A33" s="13">
        <v>32</v>
      </c>
      <c r="B33" s="14" t="s">
        <v>142</v>
      </c>
      <c r="C33" s="14" t="s">
        <v>191</v>
      </c>
      <c r="D33" s="14" t="s">
        <v>143</v>
      </c>
      <c r="E33" s="14" t="s">
        <v>144</v>
      </c>
      <c r="F33" s="13"/>
      <c r="G33" s="13" t="s">
        <v>145</v>
      </c>
      <c r="H33" s="14" t="s">
        <v>25</v>
      </c>
      <c r="I33" s="14" t="s">
        <v>34</v>
      </c>
      <c r="J33" s="15">
        <v>13258</v>
      </c>
      <c r="K33" s="15">
        <v>0</v>
      </c>
      <c r="L33" s="15">
        <v>13258</v>
      </c>
      <c r="M33" s="1" t="s">
        <v>146</v>
      </c>
      <c r="N33" s="25">
        <f>Tableau1[[#This Row],[Montant demandé TTC]]</f>
        <v>13258</v>
      </c>
      <c r="O33" s="15"/>
      <c r="P33" s="14"/>
    </row>
    <row r="34" spans="1:16" ht="103.5" customHeight="1" x14ac:dyDescent="0.2">
      <c r="A34" s="13">
        <v>33</v>
      </c>
      <c r="B34" s="14" t="s">
        <v>147</v>
      </c>
      <c r="C34" s="14" t="s">
        <v>191</v>
      </c>
      <c r="D34" s="14" t="s">
        <v>143</v>
      </c>
      <c r="E34" s="14" t="s">
        <v>144</v>
      </c>
      <c r="F34" s="13"/>
      <c r="G34" s="13" t="s">
        <v>145</v>
      </c>
      <c r="H34" s="14" t="s">
        <v>25</v>
      </c>
      <c r="I34" s="14" t="s">
        <v>20</v>
      </c>
      <c r="J34" s="15">
        <v>2364</v>
      </c>
      <c r="K34" s="15">
        <v>0</v>
      </c>
      <c r="L34" s="15">
        <v>2364</v>
      </c>
      <c r="M34" s="1" t="s">
        <v>147</v>
      </c>
      <c r="N34" s="24">
        <f>Tableau1[[#This Row],[Montant demandé TTC]]</f>
        <v>2364</v>
      </c>
      <c r="O34" s="15"/>
      <c r="P34" s="14"/>
    </row>
    <row r="35" spans="1:16" ht="103.5" customHeight="1" x14ac:dyDescent="0.2">
      <c r="A35" s="13">
        <v>34</v>
      </c>
      <c r="B35" s="14" t="s">
        <v>148</v>
      </c>
      <c r="C35" s="14" t="s">
        <v>191</v>
      </c>
      <c r="D35" s="14" t="s">
        <v>143</v>
      </c>
      <c r="E35" s="14" t="s">
        <v>144</v>
      </c>
      <c r="F35" s="13"/>
      <c r="G35" s="13" t="s">
        <v>145</v>
      </c>
      <c r="H35" s="14" t="s">
        <v>25</v>
      </c>
      <c r="I35" s="14" t="s">
        <v>49</v>
      </c>
      <c r="J35" s="15">
        <v>3967.2</v>
      </c>
      <c r="K35" s="15">
        <v>0</v>
      </c>
      <c r="L35" s="15">
        <v>3967.2</v>
      </c>
      <c r="M35" s="1" t="s">
        <v>149</v>
      </c>
      <c r="N35" s="25">
        <f>Tableau1[[#This Row],[Montant demandé TTC]]</f>
        <v>3967.2</v>
      </c>
      <c r="O35" s="15"/>
      <c r="P35" s="14"/>
    </row>
    <row r="36" spans="1:16" ht="103.5" customHeight="1" x14ac:dyDescent="0.2">
      <c r="A36" s="13">
        <v>35</v>
      </c>
      <c r="B36" s="14" t="s">
        <v>150</v>
      </c>
      <c r="C36" s="14" t="s">
        <v>191</v>
      </c>
      <c r="D36" s="14" t="s">
        <v>143</v>
      </c>
      <c r="E36" s="14" t="s">
        <v>144</v>
      </c>
      <c r="F36" s="13"/>
      <c r="G36" s="13" t="s">
        <v>145</v>
      </c>
      <c r="H36" s="14" t="s">
        <v>25</v>
      </c>
      <c r="I36" s="14" t="s">
        <v>151</v>
      </c>
      <c r="J36" s="15">
        <v>3092.4</v>
      </c>
      <c r="K36" s="15">
        <v>0</v>
      </c>
      <c r="L36" s="15">
        <v>3092.4</v>
      </c>
      <c r="M36" s="1" t="s">
        <v>152</v>
      </c>
      <c r="N36" s="15"/>
      <c r="O36" s="15"/>
      <c r="P36" s="14"/>
    </row>
    <row r="37" spans="1:16" ht="103.5" customHeight="1" x14ac:dyDescent="0.2">
      <c r="A37" s="13">
        <v>36</v>
      </c>
      <c r="B37" s="14" t="s">
        <v>153</v>
      </c>
      <c r="C37" s="14" t="s">
        <v>191</v>
      </c>
      <c r="D37" s="14" t="s">
        <v>143</v>
      </c>
      <c r="E37" s="14" t="s">
        <v>144</v>
      </c>
      <c r="F37" s="13"/>
      <c r="G37" s="13" t="s">
        <v>154</v>
      </c>
      <c r="H37" s="14" t="s">
        <v>30</v>
      </c>
      <c r="I37" s="14" t="s">
        <v>155</v>
      </c>
      <c r="J37" s="15">
        <v>7980</v>
      </c>
      <c r="K37" s="15">
        <v>0</v>
      </c>
      <c r="L37" s="15">
        <v>7980</v>
      </c>
      <c r="M37" s="1" t="s">
        <v>153</v>
      </c>
      <c r="N37" s="15"/>
      <c r="O37" s="15"/>
      <c r="P37" s="14"/>
    </row>
    <row r="38" spans="1:16" ht="103.5" customHeight="1" x14ac:dyDescent="0.2">
      <c r="A38" s="13"/>
      <c r="B38" s="14"/>
      <c r="C38" s="14"/>
      <c r="D38" s="14"/>
      <c r="E38" s="14"/>
      <c r="F38" s="13"/>
      <c r="G38" s="13"/>
      <c r="H38" s="14"/>
      <c r="I38" s="14"/>
      <c r="J38" s="15"/>
      <c r="K38" s="15"/>
      <c r="L38" s="15">
        <f>SUM(Tableau1[Montant demandé TTC])</f>
        <v>1238923.49</v>
      </c>
      <c r="M38" s="15"/>
      <c r="N38" s="15">
        <f>SUM(Tableau1[Financement Etablissement])</f>
        <v>376065.82000000007</v>
      </c>
      <c r="O38" s="15">
        <f>SUM(Tableau1[Financement L@UCA])</f>
        <v>154870.39000000001</v>
      </c>
      <c r="P38" s="14"/>
    </row>
    <row r="40" spans="1:16" ht="103.5" customHeight="1" x14ac:dyDescent="0.2">
      <c r="N40" s="10"/>
    </row>
    <row r="41" spans="1:16" ht="103.5" customHeight="1" x14ac:dyDescent="0.2">
      <c r="N41" s="10"/>
      <c r="O41" s="10"/>
    </row>
  </sheetData>
  <phoneticPr fontId="1" type="noConversion"/>
  <pageMargins left="0.78740157480314965" right="0.78740157480314965" top="0.98425196850393704" bottom="0.98425196850393704" header="0.51181102362204722" footer="0.51181102362204722"/>
  <pageSetup paperSize="8" scale="54" firstPageNumber="0" fitToHeight="0" pageOrder="overThenDown" orientation="landscape" horizontalDpi="300" verticalDpi="300"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E746B2C3D08A429E46DE98AB991089" ma:contentTypeVersion="10" ma:contentTypeDescription="Crée un document." ma:contentTypeScope="" ma:versionID="3b6c0c192fde5adc97a51fc8c5c39c0d">
  <xsd:schema xmlns:xsd="http://www.w3.org/2001/XMLSchema" xmlns:xs="http://www.w3.org/2001/XMLSchema" xmlns:p="http://schemas.microsoft.com/office/2006/metadata/properties" xmlns:ns2="ba05fa6f-1034-4df0-85a5-5ddb4d572bdf" targetNamespace="http://schemas.microsoft.com/office/2006/metadata/properties" ma:root="true" ma:fieldsID="32bda30f130166968dcfa98008675c7f" ns2:_="">
    <xsd:import namespace="ba05fa6f-1034-4df0-85a5-5ddb4d572b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05fa6f-1034-4df0-85a5-5ddb4d572b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05fa6f-1034-4df0-85a5-5ddb4d572b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171D51-09C8-4A13-9162-1E9B9396F338}">
  <ds:schemaRefs>
    <ds:schemaRef ds:uri="http://schemas.microsoft.com/sharepoint/v3/contenttype/forms"/>
  </ds:schemaRefs>
</ds:datastoreItem>
</file>

<file path=customXml/itemProps2.xml><?xml version="1.0" encoding="utf-8"?>
<ds:datastoreItem xmlns:ds="http://schemas.openxmlformats.org/officeDocument/2006/customXml" ds:itemID="{9E061FB4-A367-4994-B4FC-9507C3B72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05fa6f-1034-4df0-85a5-5ddb4d572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7456F7-9676-4909-980A-27E2543B3B65}">
  <ds:schemaRefs>
    <ds:schemaRef ds:uri="http://schemas.microsoft.com/office/2006/metadata/properties"/>
    <ds:schemaRef ds:uri="http://schemas.microsoft.com/office/infopath/2007/PartnerControls"/>
    <ds:schemaRef ds:uri="ba05fa6f-1034-4df0-85a5-5ddb4d572bd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Sheet1</vt:lpstr>
      <vt:lpstr>Sheet1!Impression_des_titres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Inès ABID</dc:creator>
  <cp:keywords/>
  <dc:description/>
  <cp:lastModifiedBy>Andre Baudin</cp:lastModifiedBy>
  <cp:revision/>
  <cp:lastPrinted>2024-04-03T12:28:18Z</cp:lastPrinted>
  <dcterms:created xsi:type="dcterms:W3CDTF">2019-11-14T07:51:28Z</dcterms:created>
  <dcterms:modified xsi:type="dcterms:W3CDTF">2024-04-10T11:18:49Z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0x0101008DE746B2C3D08A429E46DE98AB991089</vt:lpwstr>
  </property>
  <property fmtid="{D5CDD505-2E9C-101B-9397-08002B2CF9AE}" pid="3" name="MediaServiceImageTags">
    <vt:lpwstr/>
  </property>
</Properties>
</file>