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D:\CHRISTINE\Desktop\(04.06.2020)_Dépôt DEF_POLYTECH_Ingénieur_Maquettes&amp;MCC Polytech 2020-21\"/>
    </mc:Choice>
  </mc:AlternateContent>
  <xr:revisionPtr revIDLastSave="0" documentId="8_{22AEB71A-EBA5-4C1D-8BED-F9C07A911157}" xr6:coauthVersionLast="44" xr6:coauthVersionMax="44" xr10:uidLastSave="{00000000-0000-0000-0000-000000000000}"/>
  <bookViews>
    <workbookView xWindow="3360" yWindow="315" windowWidth="15960" windowHeight="10470" tabRatio="671" firstSheet="6" activeTab="7" xr2:uid="{00000000-000D-0000-FFFF-FFFF00000000}"/>
  </bookViews>
  <sheets>
    <sheet name="MCC BAT3-S5" sheetId="5" r:id="rId1"/>
    <sheet name="MCC BAT3-S6" sheetId="9" r:id="rId2"/>
    <sheet name="MCC BAT4-S7" sheetId="11" r:id="rId3"/>
    <sheet name="MCC BAT4-S8" sheetId="12" r:id="rId4"/>
    <sheet name="MCC BAT5 - S9" sheetId="10" r:id="rId5"/>
    <sheet name="MCC BAT5 - S10" sheetId="13" r:id="rId6"/>
    <sheet name="MCC BAT5 PRO - S9" sheetId="14" r:id="rId7"/>
    <sheet name="MCC BAT5 PRO - S10" sheetId="15" r:id="rId8"/>
    <sheet name="MCC BAT3-FISA-S5" sheetId="17" r:id="rId9"/>
    <sheet name="MCC BAT3-FISA-S6" sheetId="18" r:id="rId10"/>
  </sheets>
  <definedNames>
    <definedName name="_xlnm.Print_Area" localSheetId="8">'MCC BAT3-FISA-S5'!$A$1:$K$18</definedName>
    <definedName name="_xlnm.Print_Area" localSheetId="9">'MCC BAT3-FISA-S6'!$A$1:$K$19</definedName>
    <definedName name="_xlnm.Print_Area" localSheetId="0">'MCC BAT3-S5'!$A$1:$K$22</definedName>
    <definedName name="_xlnm.Print_Area" localSheetId="1">'MCC BAT3-S6'!$A$1:$K$22</definedName>
    <definedName name="_xlnm.Print_Area" localSheetId="2">'MCC BAT4-S7'!$A$1:$K$20</definedName>
    <definedName name="_xlnm.Print_Area" localSheetId="3">'MCC BAT4-S8'!$A$1:$K$22</definedName>
    <definedName name="_xlnm.Print_Area" localSheetId="5">'MCC BAT5 - S10'!$A$1:$K$6</definedName>
    <definedName name="_xlnm.Print_Area" localSheetId="4">'MCC BAT5 - S9'!$A$1:$K$21</definedName>
    <definedName name="_xlnm.Print_Area" localSheetId="7">'MCC BAT5 PRO - S10'!$A$1:$K$13</definedName>
    <definedName name="_xlnm.Print_Area" localSheetId="6">'MCC BAT5 PRO - S9'!$A$1:$K$17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5" l="1"/>
  <c r="H4" i="15"/>
  <c r="H22" i="18"/>
  <c r="H20" i="18"/>
  <c r="H17" i="18"/>
  <c r="H13" i="18"/>
  <c r="H9" i="18"/>
  <c r="H6" i="18"/>
  <c r="H3" i="18"/>
  <c r="H17" i="17"/>
  <c r="H15" i="17"/>
  <c r="H12" i="17"/>
  <c r="H9" i="17"/>
  <c r="H6" i="17"/>
  <c r="H3" i="17"/>
  <c r="E15" i="17"/>
  <c r="C15" i="17" s="1"/>
  <c r="F15" i="17"/>
  <c r="G15" i="17"/>
  <c r="D15" i="17"/>
  <c r="G22" i="18"/>
  <c r="F22" i="18"/>
  <c r="E22" i="18"/>
  <c r="D22" i="18"/>
  <c r="G20" i="18"/>
  <c r="F20" i="18"/>
  <c r="E20" i="18"/>
  <c r="C20" i="18" s="1"/>
  <c r="D20" i="18"/>
  <c r="G17" i="18"/>
  <c r="F17" i="18"/>
  <c r="E17" i="18"/>
  <c r="C17" i="18" s="1"/>
  <c r="D17" i="18"/>
  <c r="G13" i="18"/>
  <c r="G2" i="18" s="1"/>
  <c r="F13" i="18"/>
  <c r="E13" i="18"/>
  <c r="D13" i="18"/>
  <c r="C13" i="18"/>
  <c r="G9" i="18"/>
  <c r="F9" i="18"/>
  <c r="E9" i="18"/>
  <c r="D9" i="18"/>
  <c r="C9" i="18" s="1"/>
  <c r="G6" i="18"/>
  <c r="F6" i="18"/>
  <c r="E6" i="18"/>
  <c r="D6" i="18"/>
  <c r="C6" i="18" s="1"/>
  <c r="G3" i="18"/>
  <c r="F3" i="18"/>
  <c r="E3" i="18"/>
  <c r="D3" i="18"/>
  <c r="C3" i="18" s="1"/>
  <c r="I2" i="18"/>
  <c r="G17" i="17"/>
  <c r="F17" i="17"/>
  <c r="E17" i="17"/>
  <c r="D17" i="17"/>
  <c r="G12" i="17"/>
  <c r="F12" i="17"/>
  <c r="E12" i="17"/>
  <c r="D12" i="17"/>
  <c r="G9" i="17"/>
  <c r="F9" i="17"/>
  <c r="E9" i="17"/>
  <c r="D9" i="17"/>
  <c r="G6" i="17"/>
  <c r="F6" i="17"/>
  <c r="E6" i="17"/>
  <c r="C6" i="17" s="1"/>
  <c r="D6" i="17"/>
  <c r="G3" i="17"/>
  <c r="G2" i="17" s="1"/>
  <c r="F3" i="17"/>
  <c r="E3" i="17"/>
  <c r="D3" i="17"/>
  <c r="I2" i="17"/>
  <c r="E2" i="18"/>
  <c r="C22" i="18"/>
  <c r="F2" i="18"/>
  <c r="I2" i="9"/>
  <c r="H10" i="10"/>
  <c r="F12" i="11"/>
  <c r="H19" i="9"/>
  <c r="E16" i="9"/>
  <c r="F16" i="9"/>
  <c r="G16" i="9"/>
  <c r="D16" i="9"/>
  <c r="F19" i="9"/>
  <c r="E19" i="9"/>
  <c r="D19" i="9"/>
  <c r="C16" i="9"/>
  <c r="G13" i="9"/>
  <c r="F13" i="9"/>
  <c r="E13" i="9"/>
  <c r="D13" i="9"/>
  <c r="C13" i="9" s="1"/>
  <c r="G9" i="9"/>
  <c r="F9" i="9"/>
  <c r="E9" i="9"/>
  <c r="D9" i="9"/>
  <c r="C9" i="9" s="1"/>
  <c r="G6" i="9"/>
  <c r="F6" i="9"/>
  <c r="E6" i="9"/>
  <c r="D6" i="9"/>
  <c r="C6" i="9" s="1"/>
  <c r="G3" i="9"/>
  <c r="F3" i="9"/>
  <c r="E3" i="9"/>
  <c r="D3" i="9"/>
  <c r="C3" i="9" s="1"/>
  <c r="H17" i="5"/>
  <c r="H16" i="5"/>
  <c r="H14" i="5"/>
  <c r="H13" i="5"/>
  <c r="H12" i="15"/>
  <c r="H10" i="15"/>
  <c r="H3" i="15"/>
  <c r="H16" i="14"/>
  <c r="H15" i="14"/>
  <c r="H14" i="14"/>
  <c r="H12" i="14"/>
  <c r="H11" i="14"/>
  <c r="H10" i="14"/>
  <c r="H8" i="14"/>
  <c r="H7" i="14"/>
  <c r="H5" i="14"/>
  <c r="H4" i="14"/>
  <c r="H5" i="13"/>
  <c r="H3" i="13"/>
  <c r="H2" i="13" s="1"/>
  <c r="H17" i="10"/>
  <c r="H3" i="10"/>
  <c r="G21" i="12"/>
  <c r="H21" i="12"/>
  <c r="H19" i="12"/>
  <c r="G12" i="12"/>
  <c r="H19" i="11"/>
  <c r="H3" i="11"/>
  <c r="H21" i="9"/>
  <c r="F21" i="5"/>
  <c r="E21" i="5"/>
  <c r="D21" i="5"/>
  <c r="F18" i="5"/>
  <c r="E18" i="5"/>
  <c r="D18" i="5"/>
  <c r="F15" i="5"/>
  <c r="E15" i="5"/>
  <c r="D15" i="5"/>
  <c r="F12" i="5"/>
  <c r="F7" i="5" s="1"/>
  <c r="F3" i="5" s="1"/>
  <c r="F2" i="5" s="1"/>
  <c r="E12" i="5"/>
  <c r="E7" i="5" s="1"/>
  <c r="E3" i="5" s="1"/>
  <c r="D12" i="5"/>
  <c r="D7" i="5" s="1"/>
  <c r="D3" i="5" s="1"/>
  <c r="C3" i="5" s="1"/>
  <c r="G16" i="14"/>
  <c r="G9" i="14"/>
  <c r="G6" i="14"/>
  <c r="G3" i="14"/>
  <c r="E17" i="10"/>
  <c r="H21" i="10"/>
  <c r="H20" i="10"/>
  <c r="H19" i="10" s="1"/>
  <c r="H16" i="10"/>
  <c r="H15" i="10"/>
  <c r="H14" i="10"/>
  <c r="H13" i="10" s="1"/>
  <c r="H9" i="10"/>
  <c r="H8" i="10"/>
  <c r="H7" i="10"/>
  <c r="H18" i="12"/>
  <c r="H17" i="12"/>
  <c r="H16" i="12" s="1"/>
  <c r="H15" i="12"/>
  <c r="H8" i="12"/>
  <c r="H7" i="12"/>
  <c r="H5" i="12"/>
  <c r="H3" i="12" s="1"/>
  <c r="H4" i="12"/>
  <c r="H16" i="11"/>
  <c r="H12" i="11"/>
  <c r="H11" i="11"/>
  <c r="H10" i="11"/>
  <c r="H9" i="11" s="1"/>
  <c r="H8" i="11"/>
  <c r="H7" i="11"/>
  <c r="H8" i="9"/>
  <c r="H7" i="9"/>
  <c r="H16" i="9"/>
  <c r="H15" i="9"/>
  <c r="H14" i="9"/>
  <c r="H5" i="9"/>
  <c r="H4" i="9"/>
  <c r="H3" i="9" s="1"/>
  <c r="E3" i="13"/>
  <c r="E5" i="13"/>
  <c r="E2" i="13" s="1"/>
  <c r="G12" i="15"/>
  <c r="G10" i="15"/>
  <c r="G7" i="15"/>
  <c r="G3" i="15"/>
  <c r="F5" i="13"/>
  <c r="G5" i="13"/>
  <c r="F3" i="13"/>
  <c r="G3" i="13"/>
  <c r="G2" i="13" s="1"/>
  <c r="G13" i="10"/>
  <c r="G10" i="10"/>
  <c r="G6" i="10"/>
  <c r="G3" i="10"/>
  <c r="E19" i="10"/>
  <c r="E3" i="10"/>
  <c r="E6" i="10"/>
  <c r="F19" i="10"/>
  <c r="C19" i="10" s="1"/>
  <c r="G19" i="10"/>
  <c r="E21" i="9"/>
  <c r="E16" i="12"/>
  <c r="E21" i="12"/>
  <c r="F16" i="12"/>
  <c r="D19" i="10"/>
  <c r="D13" i="10"/>
  <c r="E16" i="14"/>
  <c r="E7" i="15"/>
  <c r="E2" i="15" s="1"/>
  <c r="E12" i="15"/>
  <c r="D3" i="15"/>
  <c r="I2" i="15"/>
  <c r="E9" i="14"/>
  <c r="E2" i="14" s="1"/>
  <c r="E13" i="14"/>
  <c r="F9" i="14"/>
  <c r="F13" i="14"/>
  <c r="G13" i="14"/>
  <c r="I2" i="14"/>
  <c r="D9" i="14"/>
  <c r="D13" i="14"/>
  <c r="F6" i="14"/>
  <c r="E6" i="14"/>
  <c r="D6" i="14"/>
  <c r="F21" i="12"/>
  <c r="D21" i="12"/>
  <c r="G19" i="12"/>
  <c r="F19" i="12"/>
  <c r="E19" i="12"/>
  <c r="D19" i="12"/>
  <c r="G16" i="12"/>
  <c r="D16" i="12"/>
  <c r="F12" i="12"/>
  <c r="E12" i="12"/>
  <c r="D12" i="12"/>
  <c r="G9" i="12"/>
  <c r="F9" i="12"/>
  <c r="E9" i="12"/>
  <c r="D9" i="12"/>
  <c r="C9" i="12" s="1"/>
  <c r="G6" i="12"/>
  <c r="F6" i="12"/>
  <c r="E6" i="12"/>
  <c r="D6" i="12"/>
  <c r="G3" i="12"/>
  <c r="F3" i="12"/>
  <c r="E3" i="12"/>
  <c r="D3" i="12"/>
  <c r="D2" i="12" s="1"/>
  <c r="I2" i="12"/>
  <c r="G19" i="11"/>
  <c r="F19" i="11"/>
  <c r="E19" i="11"/>
  <c r="D19" i="11"/>
  <c r="G16" i="11"/>
  <c r="F16" i="11"/>
  <c r="F2" i="11" s="1"/>
  <c r="E16" i="11"/>
  <c r="D16" i="11"/>
  <c r="G12" i="11"/>
  <c r="E12" i="11"/>
  <c r="D12" i="11"/>
  <c r="G9" i="11"/>
  <c r="F9" i="11"/>
  <c r="E9" i="11"/>
  <c r="D9" i="11"/>
  <c r="G6" i="11"/>
  <c r="F6" i="11"/>
  <c r="E6" i="11"/>
  <c r="E2" i="11" s="1"/>
  <c r="D6" i="11"/>
  <c r="G3" i="11"/>
  <c r="F3" i="11"/>
  <c r="E3" i="11"/>
  <c r="D3" i="11"/>
  <c r="I2" i="11"/>
  <c r="G21" i="9"/>
  <c r="G19" i="9" s="1"/>
  <c r="F21" i="9"/>
  <c r="D21" i="9"/>
  <c r="C21" i="9" s="1"/>
  <c r="I2" i="13"/>
  <c r="I2" i="10"/>
  <c r="G17" i="10"/>
  <c r="D3" i="10"/>
  <c r="F17" i="10"/>
  <c r="D17" i="10"/>
  <c r="C17" i="10" s="1"/>
  <c r="G18" i="5"/>
  <c r="G21" i="5"/>
  <c r="I2" i="5"/>
  <c r="G12" i="5"/>
  <c r="G7" i="5"/>
  <c r="G3" i="5" s="1"/>
  <c r="G2" i="5" s="1"/>
  <c r="G15" i="5"/>
  <c r="F12" i="15"/>
  <c r="D12" i="15"/>
  <c r="F7" i="15"/>
  <c r="F2" i="15" s="1"/>
  <c r="D7" i="15"/>
  <c r="F16" i="14"/>
  <c r="D16" i="14"/>
  <c r="F3" i="14"/>
  <c r="C3" i="14" s="1"/>
  <c r="E3" i="14"/>
  <c r="D3" i="14"/>
  <c r="D6" i="10"/>
  <c r="C6" i="10" s="1"/>
  <c r="E13" i="10"/>
  <c r="E2" i="10" s="1"/>
  <c r="F13" i="10"/>
  <c r="E10" i="15"/>
  <c r="F10" i="15"/>
  <c r="D10" i="15"/>
  <c r="D2" i="15" s="1"/>
  <c r="F3" i="15"/>
  <c r="A2" i="15"/>
  <c r="A2" i="14"/>
  <c r="D3" i="13"/>
  <c r="D5" i="13"/>
  <c r="D10" i="10"/>
  <c r="D2" i="10"/>
  <c r="E10" i="10"/>
  <c r="F10" i="10"/>
  <c r="A2" i="13"/>
  <c r="A2" i="12"/>
  <c r="A2" i="11"/>
  <c r="F6" i="10"/>
  <c r="F3" i="10"/>
  <c r="C3" i="10"/>
  <c r="A2" i="10"/>
  <c r="A2" i="9"/>
  <c r="A2" i="5"/>
  <c r="C13" i="10"/>
  <c r="F2" i="13"/>
  <c r="H6" i="11"/>
  <c r="H6" i="12"/>
  <c r="G2" i="11"/>
  <c r="H7" i="15"/>
  <c r="H2" i="15" s="1"/>
  <c r="D2" i="11"/>
  <c r="H3" i="14"/>
  <c r="H9" i="14"/>
  <c r="C3" i="15"/>
  <c r="C3" i="13"/>
  <c r="C12" i="12"/>
  <c r="H12" i="12"/>
  <c r="H9" i="12"/>
  <c r="H13" i="9"/>
  <c r="F2" i="12"/>
  <c r="C10" i="10"/>
  <c r="H9" i="9"/>
  <c r="G2" i="15" l="1"/>
  <c r="F2" i="17"/>
  <c r="C17" i="17"/>
  <c r="D2" i="17"/>
  <c r="C3" i="17"/>
  <c r="E2" i="17"/>
  <c r="C9" i="17"/>
  <c r="C2" i="17" s="1"/>
  <c r="C12" i="17"/>
  <c r="C12" i="15"/>
  <c r="C2" i="15"/>
  <c r="C7" i="15"/>
  <c r="C10" i="15"/>
  <c r="C9" i="14"/>
  <c r="D2" i="14"/>
  <c r="C6" i="14"/>
  <c r="C13" i="14"/>
  <c r="C16" i="14"/>
  <c r="G2" i="14"/>
  <c r="H6" i="14"/>
  <c r="F2" i="14"/>
  <c r="H13" i="14"/>
  <c r="C5" i="13"/>
  <c r="D2" i="13"/>
  <c r="C2" i="13" s="1"/>
  <c r="G2" i="10"/>
  <c r="H6" i="10"/>
  <c r="F2" i="10"/>
  <c r="C2" i="10" s="1"/>
  <c r="G2" i="12"/>
  <c r="E2" i="12"/>
  <c r="C2" i="12" s="1"/>
  <c r="C6" i="12"/>
  <c r="C19" i="12"/>
  <c r="C21" i="12"/>
  <c r="C16" i="12"/>
  <c r="C3" i="12"/>
  <c r="C9" i="11"/>
  <c r="C19" i="11"/>
  <c r="C2" i="11"/>
  <c r="C12" i="11"/>
  <c r="C16" i="11"/>
  <c r="C3" i="11"/>
  <c r="C6" i="11"/>
  <c r="F2" i="9"/>
  <c r="C19" i="9"/>
  <c r="E2" i="9"/>
  <c r="H6" i="9"/>
  <c r="G2" i="9"/>
  <c r="D2" i="9"/>
  <c r="C2" i="9" s="1"/>
  <c r="C15" i="5"/>
  <c r="C18" i="5"/>
  <c r="C12" i="5"/>
  <c r="E2" i="5"/>
  <c r="C21" i="5"/>
  <c r="C7" i="5"/>
  <c r="D2" i="5"/>
  <c r="D2" i="18"/>
  <c r="C2" i="18"/>
  <c r="H2" i="14" l="1"/>
  <c r="C2" i="14"/>
  <c r="C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tc={BF72E74E-6717-4212-8738-990683260591}</author>
    <author>tc={454ABD35-9654-4E56-9386-06E7DA5230BB}</author>
  </authors>
  <commentList>
    <comment ref="B11" authorId="0" shapeId="0" xr:uid="{BF72E74E-6717-4212-8738-99068326059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est-il mutualisé avec FISE BAT3S5
 ?</t>
      </text>
    </comment>
    <comment ref="B12" authorId="1" shapeId="0" xr:uid="{454ABD35-9654-4E56-9386-06E7DA5230B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mutualisé avec FISE BAT3S6 ?</t>
      </text>
    </comment>
  </commentList>
</comments>
</file>

<file path=xl/sharedStrings.xml><?xml version="1.0" encoding="utf-8"?>
<sst xmlns="http://schemas.openxmlformats.org/spreadsheetml/2006/main" count="1048" uniqueCount="194">
  <si>
    <t>Nature ELP (UE, ECUE)</t>
  </si>
  <si>
    <t>Libellé ELP</t>
  </si>
  <si>
    <t>Total heures étudiant encadrées</t>
  </si>
  <si>
    <t>Cours</t>
  </si>
  <si>
    <t>TD</t>
  </si>
  <si>
    <t>TP</t>
  </si>
  <si>
    <t>Heures non encadrées</t>
  </si>
  <si>
    <t>Coef.</t>
  </si>
  <si>
    <t>ECTS</t>
  </si>
  <si>
    <t>Nombre d'évaluation minimum</t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</si>
  <si>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 ou CT)</t>
    </r>
  </si>
  <si>
    <r>
      <t xml:space="preserve">Si CC &amp; CT </t>
    </r>
    <r>
      <rPr>
        <b/>
        <i/>
        <sz val="11"/>
        <color rgb="FF000000"/>
        <rFont val="Calibri"/>
        <family val="2"/>
      </rPr>
      <t xml:space="preserve">(préciser coef CC &amp; CT) </t>
    </r>
  </si>
  <si>
    <t>Compensation</t>
  </si>
  <si>
    <t>Mutualisation ELP : OUI / NON (préciser formation &amp; composante)</t>
  </si>
  <si>
    <t>Langue d'enseignement</t>
  </si>
  <si>
    <t>Bâtiments Durables et Intelligents - 3ème Année - Semestre 5</t>
  </si>
  <si>
    <t>UE</t>
  </si>
  <si>
    <t>Outils Mathématiques pour l’Ingénieur</t>
  </si>
  <si>
    <t>non</t>
  </si>
  <si>
    <t>ECUE</t>
  </si>
  <si>
    <t>Outils mathématiques</t>
  </si>
  <si>
    <t>CCI</t>
  </si>
  <si>
    <t>oui</t>
  </si>
  <si>
    <t>Français</t>
  </si>
  <si>
    <t>Outils numériques</t>
  </si>
  <si>
    <t>Initiation à la programmation</t>
  </si>
  <si>
    <t>Bâtiment Durable et Intelligent (1)</t>
  </si>
  <si>
    <t>Technologie de bâtiment</t>
  </si>
  <si>
    <t>Représentation graphique du bâtiment (BIM)</t>
  </si>
  <si>
    <t>Connaissance du Bâtiment Durable et Intelligent</t>
  </si>
  <si>
    <t>Projet BDI - Maquette numérique 3D (1)</t>
  </si>
  <si>
    <t>Mécanique (1)</t>
  </si>
  <si>
    <t>Mécanique Générale</t>
  </si>
  <si>
    <t>Mécanique des solides</t>
  </si>
  <si>
    <t>Thermique (1)</t>
  </si>
  <si>
    <t>Transferts thermiques</t>
  </si>
  <si>
    <t>Thermodynamique</t>
  </si>
  <si>
    <t>Communication personnelle &amp;  démarche qualité</t>
  </si>
  <si>
    <t>Communication écrite et orale</t>
  </si>
  <si>
    <t>Démarche qualité</t>
  </si>
  <si>
    <t>Anglais</t>
  </si>
  <si>
    <t>Anglais 5</t>
  </si>
  <si>
    <t xml:space="preserve">Nota bene : </t>
  </si>
  <si>
    <t>(1) seuil de dédoublement par groupe de 4 élèves</t>
  </si>
  <si>
    <t>Bâtiments Durables et Intelligents
3ème Année - Semestre 6</t>
  </si>
  <si>
    <t>Mécanique (2)</t>
  </si>
  <si>
    <t>Mécanique des fluides</t>
  </si>
  <si>
    <t>Mécanique  des structures</t>
  </si>
  <si>
    <t>Structure (1)</t>
  </si>
  <si>
    <t>Introduction aux eurocodes</t>
  </si>
  <si>
    <t>Beton armé (1)</t>
  </si>
  <si>
    <t>Equipement Technique</t>
  </si>
  <si>
    <t>Electricité du Bâtiment</t>
  </si>
  <si>
    <t>Introduction aux système de mesures</t>
  </si>
  <si>
    <t>Modélisation Thermique du Bâtiment</t>
  </si>
  <si>
    <t>Bâtiment Durable et Intelligent (2)</t>
  </si>
  <si>
    <t>Gestion de projet immobilier</t>
  </si>
  <si>
    <t>Développement durable (Généralités)</t>
  </si>
  <si>
    <t>Création d'entreprise</t>
  </si>
  <si>
    <t>Connaissance de l'Entreprise</t>
  </si>
  <si>
    <t>QVT - Qualité de vie au travail</t>
  </si>
  <si>
    <t>Langue</t>
  </si>
  <si>
    <t>Anglais 6</t>
  </si>
  <si>
    <t>Stage</t>
  </si>
  <si>
    <t>Stage découverte entreprise (1)</t>
  </si>
  <si>
    <t>CT</t>
  </si>
  <si>
    <t>(1) seuil de dédoublement par élève</t>
  </si>
  <si>
    <t>Bâtiments Durables et Intelligents
4ème Année - Semestre 7</t>
  </si>
  <si>
    <t>Mécanique (3)</t>
  </si>
  <si>
    <t>Mécanique des sols</t>
  </si>
  <si>
    <t>Modélisation structures</t>
  </si>
  <si>
    <t>Structure bâtiment (1)</t>
  </si>
  <si>
    <t>Béton armé I</t>
  </si>
  <si>
    <t>Construction Bois</t>
  </si>
  <si>
    <t>Maîtrise des ambiances (1)</t>
  </si>
  <si>
    <t>Conditionnement de l'air</t>
  </si>
  <si>
    <t>Acoustique &amp; Eclairagisme du bâtiment</t>
  </si>
  <si>
    <t>Bâtiment Intelligent (1)</t>
  </si>
  <si>
    <t>Conversion d'énergie solaire</t>
  </si>
  <si>
    <t>Programmation et env. Logiciel</t>
  </si>
  <si>
    <t>BIM I</t>
  </si>
  <si>
    <t>Gestion d'entreprise</t>
  </si>
  <si>
    <t>Gestion entreprise</t>
  </si>
  <si>
    <t>Jeu d'entreprise</t>
  </si>
  <si>
    <t>Anglais 7</t>
  </si>
  <si>
    <t>Bâtiments Durables et Intelligents
4ème Année - Semestre 8</t>
  </si>
  <si>
    <t>Mécanique (4)</t>
  </si>
  <si>
    <t>Géotechnique</t>
  </si>
  <si>
    <t>Construction parasismique</t>
  </si>
  <si>
    <t>Structure bâtiment (2)</t>
  </si>
  <si>
    <t>Béton armé II</t>
  </si>
  <si>
    <t>Construction métallique et mixte</t>
  </si>
  <si>
    <t>Bâtiment Durable</t>
  </si>
  <si>
    <t>Eco conception</t>
  </si>
  <si>
    <t>BIM II</t>
  </si>
  <si>
    <t>Bâtiment Intelligent (2)</t>
  </si>
  <si>
    <t>Communication sans fil dans le BDI et domotique</t>
  </si>
  <si>
    <t>Réseaux, internet, webservices</t>
  </si>
  <si>
    <t>immotique (I)</t>
  </si>
  <si>
    <t>PPP&amp; gestion d'entreprise</t>
  </si>
  <si>
    <t>Communication groupe &amp; projet professionnel</t>
  </si>
  <si>
    <t>Gestion de projet</t>
  </si>
  <si>
    <t>Anglais 8</t>
  </si>
  <si>
    <t>Stage Technicien (1)</t>
  </si>
  <si>
    <t>Français/anglais</t>
  </si>
  <si>
    <t>Bâtiments Durables et Intelligents
5ème Année - Semestre 9</t>
  </si>
  <si>
    <t xml:space="preserve"> Initiation à la  Recherche et à l'Innovation</t>
  </si>
  <si>
    <t>Projet R&amp;D (1)</t>
  </si>
  <si>
    <t>Techniques et méthodes innovantes</t>
  </si>
  <si>
    <t>Gestion du batiment Durable</t>
  </si>
  <si>
    <t>Gestion énergétique des batiments</t>
  </si>
  <si>
    <t>BAT5 PRO S9</t>
  </si>
  <si>
    <t>Immotique (II)</t>
  </si>
  <si>
    <t>Développement durable</t>
  </si>
  <si>
    <t>Gestion Immobilière</t>
  </si>
  <si>
    <t xml:space="preserve">Gestion du patrimoine bati et maintenance </t>
  </si>
  <si>
    <t>Gestion de projets et ingéniérie immobilière</t>
  </si>
  <si>
    <t>Techniques opératoires de la construction</t>
  </si>
  <si>
    <t>Méthode de la construction</t>
  </si>
  <si>
    <t>Gestion de la réalisation de batiments</t>
  </si>
  <si>
    <t>Traitement de l'eau et des sols</t>
  </si>
  <si>
    <t>Management responsable et cadre juridique</t>
  </si>
  <si>
    <t>Management &amp; éthique</t>
  </si>
  <si>
    <t>Droit</t>
  </si>
  <si>
    <t>Droit des marchés</t>
  </si>
  <si>
    <t>Droit de la construction</t>
  </si>
  <si>
    <t>(1) seuil de dédoublement par groupe de 3 élèves</t>
  </si>
  <si>
    <t xml:space="preserve">Le semestre 9 s’effectue soit en formation initiale, soit en alternance (Contrat de professionnalisation). </t>
  </si>
  <si>
    <t>Bâtiments Durables et Intelligents
5ème Année - Semestre 10</t>
  </si>
  <si>
    <t>Projet BDI</t>
  </si>
  <si>
    <t>Projet Technique (1)</t>
  </si>
  <si>
    <t>30 (soit 7,5h par étudiant)</t>
  </si>
  <si>
    <t>Français/Anglais</t>
  </si>
  <si>
    <t>Stage ingénieur (2)</t>
  </si>
  <si>
    <t>Le semestre 10 s’effectue soit en formation initiale, soit en alternance (Contrat de professionnalisation).</t>
  </si>
  <si>
    <t>(2) seuil de dédoublement par élève</t>
  </si>
  <si>
    <t>Bâtiments Durables et Intelligents - 5ème Année
Semestre 9 - CONTRAT de PROFESSIONNALISATION</t>
  </si>
  <si>
    <t>BAT5 S9</t>
  </si>
  <si>
    <t>Stage ingénieur I (1)</t>
  </si>
  <si>
    <r>
      <t xml:space="preserve">Type contrôle </t>
    </r>
    <r>
      <rPr>
        <b/>
        <i/>
        <sz val="11"/>
        <color rgb="FF000000"/>
        <rFont val="Calibri"/>
        <family val="2"/>
        <scheme val="minor"/>
      </rPr>
      <t>(choisir : CCI ou CC ou CT)</t>
    </r>
  </si>
  <si>
    <r>
      <t xml:space="preserve">Si CC &amp; CT </t>
    </r>
    <r>
      <rPr>
        <b/>
        <i/>
        <sz val="11"/>
        <color rgb="FF000000"/>
        <rFont val="Calibri"/>
        <family val="2"/>
        <scheme val="minor"/>
      </rPr>
      <t xml:space="preserve">(préciser coef CC &amp; CT) </t>
    </r>
  </si>
  <si>
    <t>Bâtiments Durables et Intelligents - 5ème Année
Semestre 10 - CONTRAT de PROFESSIONNALISATION</t>
  </si>
  <si>
    <t>Projet Innovation-Recherche Multidisciplinaire &amp; Networking</t>
  </si>
  <si>
    <t>Projet multidisciplinaire (3)</t>
  </si>
  <si>
    <t>oui (formations en alternance PNS)</t>
  </si>
  <si>
    <t>Projet BDI (II)</t>
  </si>
  <si>
    <t>Projet Tuteuré (2)</t>
  </si>
  <si>
    <t>Immotique (II) (1)</t>
  </si>
  <si>
    <t>Management</t>
  </si>
  <si>
    <t>Stage ingénieur II (2)</t>
  </si>
  <si>
    <t>Bâtiments Durables et Intelligents - FISA - 3ème Année - Semestre 6</t>
  </si>
  <si>
    <t>Informatique appliquée (FISA)</t>
  </si>
  <si>
    <t>Base de données (FISA)</t>
  </si>
  <si>
    <t>Outils numériques (FISA)</t>
  </si>
  <si>
    <t>Mécanique (2) (FISA)</t>
  </si>
  <si>
    <t>Mécanique des fluides (FISA)</t>
  </si>
  <si>
    <t>Mécanique  des structures (FISA)</t>
  </si>
  <si>
    <t>Bâtiment Durable et Intelligent (1) (FISA)</t>
  </si>
  <si>
    <t>Bâtiment Durable et Intelligent &amp; Technologie (FISA)</t>
  </si>
  <si>
    <t>Projet BDI - Maquette numérique 3D (FISA)</t>
  </si>
  <si>
    <t>Gestion de projet immobilier (FISA)</t>
  </si>
  <si>
    <t>Equipement Technique (FISA)</t>
  </si>
  <si>
    <t>Electricité du Bâtiment (FISA)</t>
  </si>
  <si>
    <t>Introduction aux système de mesures (FISA)</t>
  </si>
  <si>
    <t>Modélisation Thermique du Bâtiment (FISA)</t>
  </si>
  <si>
    <t>Création d'entreprise (FISA)</t>
  </si>
  <si>
    <t>Connaissance Entreprise (FISA)</t>
  </si>
  <si>
    <t>Techniques et méthodes innovantes (FISA)</t>
  </si>
  <si>
    <t>Langue (FISA)</t>
  </si>
  <si>
    <t>Anglais 6 (FISA)</t>
  </si>
  <si>
    <t>Entreprise (FISA)</t>
  </si>
  <si>
    <t>Apprentissage S6 (1)</t>
  </si>
  <si>
    <t>(1)  Seuil de dédoublement par élève</t>
  </si>
  <si>
    <t>Bâtiments Durables et Intelligents - FISA - 3ème Année - Semestre 5</t>
  </si>
  <si>
    <t>Outils Mathématiques pour l’Ingénieur (FISA)</t>
  </si>
  <si>
    <t>Outils mathématiques (FISA)</t>
  </si>
  <si>
    <t>Initiation à la programmation (VB)  (FISA)</t>
  </si>
  <si>
    <t>Mécanique (1) (FISA)</t>
  </si>
  <si>
    <t>Mécanique Générale (FISA)</t>
  </si>
  <si>
    <t>Mécanique des solides (FISA)</t>
  </si>
  <si>
    <t>Thermique (1) (FISA)</t>
  </si>
  <si>
    <t>Transferts thermiques (FISA)</t>
  </si>
  <si>
    <t>Thermodynamique (FISA)</t>
  </si>
  <si>
    <t>Communication personnelle &amp;  démarche qualité (FISA)</t>
  </si>
  <si>
    <t>Communication écrite et orale (FISA)</t>
  </si>
  <si>
    <t>Démarche qualité (FISA)</t>
  </si>
  <si>
    <t>Anglais (FISA)</t>
  </si>
  <si>
    <t xml:space="preserve">Anglais 5 (FISA) </t>
  </si>
  <si>
    <t>Apprentissage S5 (1) (FISA)</t>
  </si>
  <si>
    <t>GE3 FISA</t>
  </si>
  <si>
    <t>Immersion recherche (4)</t>
  </si>
  <si>
    <t>Networking et partage d'expérience (4)</t>
  </si>
  <si>
    <t>(3) seuil de dédoublement à 40 élèves</t>
  </si>
  <si>
    <t>(4) cout HETD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</si>
</sst>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70C0"/>
      <name val="Calibri"/>
      <family val="2"/>
    </font>
    <font>
      <sz val="11"/>
      <color rgb="FF000000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indexed="9"/>
      <name val="Calibri"/>
      <family val="2"/>
      <charset val="1"/>
    </font>
    <font>
      <b/>
      <i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i/>
      <sz val="11"/>
      <color rgb="FF0070C0"/>
      <name val="Calibri"/>
      <family val="2"/>
    </font>
    <font>
      <i/>
      <sz val="11"/>
      <name val="Calibri"/>
      <family val="2"/>
    </font>
    <font>
      <i/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rgb="FFD7E4BD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52"/>
        <bgColor indexed="2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ADA"/>
        <bgColor rgb="FFFCD5B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2" fillId="5" borderId="0" applyNumberFormat="0" applyBorder="0" applyProtection="0"/>
    <xf numFmtId="0" fontId="12" fillId="6" borderId="0" applyNumberFormat="0" applyBorder="0" applyProtection="0"/>
    <xf numFmtId="0" fontId="25" fillId="0" borderId="0"/>
  </cellStyleXfs>
  <cellXfs count="124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9" fillId="11" borderId="0" xfId="0" applyFont="1" applyFill="1" applyBorder="1" applyAlignment="1">
      <alignment horizontal="center" vertical="center" wrapText="1"/>
    </xf>
    <xf numFmtId="0" fontId="15" fillId="11" borderId="0" xfId="0" applyFont="1" applyFill="1" applyAlignment="1">
      <alignment horizontal="center" vertical="center" wrapText="1"/>
    </xf>
    <xf numFmtId="0" fontId="0" fillId="11" borderId="0" xfId="0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11" borderId="0" xfId="0" applyFont="1" applyFill="1" applyBorder="1" applyAlignment="1">
      <alignment horizontal="center" vertical="center" wrapText="1"/>
    </xf>
    <xf numFmtId="0" fontId="21" fillId="11" borderId="0" xfId="0" applyFont="1" applyFill="1" applyAlignment="1">
      <alignment horizontal="center" vertical="center" wrapText="1"/>
    </xf>
    <xf numFmtId="0" fontId="10" fillId="11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/>
    </xf>
    <xf numFmtId="0" fontId="10" fillId="12" borderId="1" xfId="0" applyFont="1" applyFill="1" applyBorder="1"/>
    <xf numFmtId="0" fontId="10" fillId="10" borderId="1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1" fillId="13" borderId="1" xfId="1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14" borderId="1" xfId="5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10" borderId="1" xfId="0" applyNumberFormat="1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8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/>
    </xf>
    <xf numFmtId="164" fontId="3" fillId="11" borderId="1" xfId="0" applyNumberFormat="1" applyFont="1" applyFill="1" applyBorder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4" fillId="15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5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/>
    </xf>
    <xf numFmtId="0" fontId="0" fillId="9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0" fillId="0" borderId="1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10" fillId="17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0" fontId="5" fillId="19" borderId="0" xfId="5" applyFont="1" applyFill="1" applyAlignment="1">
      <alignment horizontal="left" vertical="center"/>
    </xf>
    <xf numFmtId="0" fontId="0" fillId="19" borderId="0" xfId="0" applyFont="1" applyFill="1" applyAlignment="1">
      <alignment horizontal="left" vertical="center"/>
    </xf>
    <xf numFmtId="0" fontId="0" fillId="19" borderId="0" xfId="0" applyFill="1"/>
    <xf numFmtId="0" fontId="9" fillId="18" borderId="1" xfId="1" applyFont="1" applyFill="1" applyBorder="1" applyAlignment="1">
      <alignment horizontal="left" vertical="center"/>
    </xf>
    <xf numFmtId="0" fontId="7" fillId="18" borderId="1" xfId="0" applyFont="1" applyFill="1" applyBorder="1" applyAlignment="1">
      <alignment horizontal="center" vertical="center"/>
    </xf>
    <xf numFmtId="0" fontId="0" fillId="18" borderId="1" xfId="0" applyFont="1" applyFill="1" applyBorder="1" applyAlignment="1">
      <alignment horizontal="center" vertical="center"/>
    </xf>
  </cellXfs>
  <cellStyles count="6">
    <cellStyle name="Accent1" xfId="1" builtinId="29"/>
    <cellStyle name="Accent6" xfId="2" builtinId="49"/>
    <cellStyle name="Excel Built-in Accent1" xfId="3" xr:uid="{00000000-0005-0000-0000-000002000000}"/>
    <cellStyle name="Excel Built-in Accent6" xfId="4" xr:uid="{00000000-0005-0000-0000-000003000000}"/>
    <cellStyle name="Normal" xfId="0" builtinId="0"/>
    <cellStyle name="Normal 2" xfId="5" xr:uid="{7323E1B9-A776-4834-800A-1328ABE02D8A}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tine RISSO" id="{1EDC938B-F4E5-43D2-B851-C000179106EA}" userId="b2107e2be10c8a01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" dT="2020-05-08T16:26:20.48" personId="{1EDC938B-F4E5-43D2-B851-C000179106EA}" id="{BF72E74E-6717-4212-8738-990683260591}">
    <text>est-il mutualisé avec FISE BAT3S5
 ?</text>
  </threadedComment>
  <threadedComment ref="B12" dT="2020-05-08T16:26:50.17" personId="{1EDC938B-F4E5-43D2-B851-C000179106EA}" id="{454ABD35-9654-4E56-9386-06E7DA5230BB}">
    <text>mutualisé avec FISE BAT3S6 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3"/>
  <sheetViews>
    <sheetView zoomScale="40" zoomScaleNormal="40" workbookViewId="0">
      <selection activeCell="D17" sqref="D17"/>
    </sheetView>
  </sheetViews>
  <sheetFormatPr baseColWidth="10" defaultColWidth="16.28515625" defaultRowHeight="15" x14ac:dyDescent="0.25"/>
  <cols>
    <col min="1" max="1" width="12.7109375" style="23" customWidth="1"/>
    <col min="2" max="2" width="50.7109375" style="23" customWidth="1"/>
    <col min="3" max="3" width="15.7109375" style="23" customWidth="1"/>
    <col min="4" max="9" width="7.7109375" style="23" customWidth="1"/>
    <col min="10" max="11" width="13.7109375" style="23" customWidth="1"/>
    <col min="12" max="12" width="16.28515625" style="23"/>
    <col min="13" max="13" width="19.85546875" style="23" bestFit="1" customWidth="1"/>
    <col min="14" max="14" width="20.5703125" style="23" bestFit="1" customWidth="1"/>
    <col min="15" max="15" width="20.5703125" style="23" customWidth="1"/>
    <col min="16" max="16384" width="16.2851562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 t="str">
        <f ca="1">RIGHT(CELL("filename",A$1),LEN(CELL("filename",A$1))-SEARCH("]",CELL("filename",A$1),1))</f>
        <v>MCC BAT3-S5</v>
      </c>
      <c r="B2" s="101" t="s">
        <v>15</v>
      </c>
      <c r="C2" s="101">
        <f>SUM(D2:F2)</f>
        <v>400</v>
      </c>
      <c r="D2" s="101">
        <f>D3+D7+D12+D18+D15+D21</f>
        <v>89</v>
      </c>
      <c r="E2" s="101">
        <f t="shared" ref="E2:F2" si="0">E3+E7+E12+E18+E15+E21</f>
        <v>265</v>
      </c>
      <c r="F2" s="101">
        <f t="shared" si="0"/>
        <v>46</v>
      </c>
      <c r="G2" s="101">
        <f>G3+G7+G12+G18+G15+G21</f>
        <v>81</v>
      </c>
      <c r="H2" s="101"/>
      <c r="I2" s="101">
        <f t="shared" ref="I2" si="1">I3+I7+I12+I18+I15+I21</f>
        <v>30</v>
      </c>
      <c r="J2" s="101"/>
      <c r="K2" s="101"/>
      <c r="L2" s="31"/>
      <c r="M2" s="31"/>
      <c r="N2" s="31"/>
      <c r="O2" s="31"/>
    </row>
    <row r="3" spans="1:15" x14ac:dyDescent="0.25">
      <c r="A3" s="92" t="s">
        <v>16</v>
      </c>
      <c r="B3" s="93" t="s">
        <v>17</v>
      </c>
      <c r="C3" s="80">
        <f t="shared" ref="C3:C18" si="2">SUM(D3:F3)</f>
        <v>85</v>
      </c>
      <c r="D3" s="80">
        <f>SUM(D4:D7)-D7</f>
        <v>16</v>
      </c>
      <c r="E3" s="80">
        <f t="shared" ref="E3:F3" si="3">SUM(E4:E7)-E7</f>
        <v>69</v>
      </c>
      <c r="F3" s="80">
        <f t="shared" si="3"/>
        <v>0</v>
      </c>
      <c r="G3" s="80">
        <f t="shared" ref="G3" si="4">SUM(G4:G7)-G7</f>
        <v>20</v>
      </c>
      <c r="H3" s="92"/>
      <c r="I3" s="78">
        <v>6</v>
      </c>
      <c r="J3" s="55"/>
      <c r="K3" s="55"/>
      <c r="L3" s="44"/>
      <c r="M3" s="44" t="s">
        <v>18</v>
      </c>
      <c r="N3" s="44" t="s">
        <v>18</v>
      </c>
      <c r="O3" s="45"/>
    </row>
    <row r="4" spans="1:15" x14ac:dyDescent="0.25">
      <c r="A4" s="79" t="s">
        <v>19</v>
      </c>
      <c r="B4" s="86" t="s">
        <v>20</v>
      </c>
      <c r="C4" s="96"/>
      <c r="D4" s="96">
        <v>16</v>
      </c>
      <c r="E4" s="96">
        <v>26</v>
      </c>
      <c r="F4" s="97"/>
      <c r="G4" s="97"/>
      <c r="H4" s="83">
        <v>0.4</v>
      </c>
      <c r="I4" s="83"/>
      <c r="J4" s="56">
        <v>3</v>
      </c>
      <c r="K4" s="67" t="s">
        <v>21</v>
      </c>
      <c r="L4" s="46"/>
      <c r="M4" s="46" t="s">
        <v>22</v>
      </c>
      <c r="N4" s="46" t="s">
        <v>18</v>
      </c>
      <c r="O4" s="46" t="s">
        <v>23</v>
      </c>
    </row>
    <row r="5" spans="1:15" x14ac:dyDescent="0.25">
      <c r="A5" s="79" t="s">
        <v>19</v>
      </c>
      <c r="B5" s="86" t="s">
        <v>24</v>
      </c>
      <c r="C5" s="96"/>
      <c r="D5" s="96"/>
      <c r="E5" s="96">
        <v>15</v>
      </c>
      <c r="F5" s="97"/>
      <c r="G5" s="97">
        <v>10</v>
      </c>
      <c r="H5" s="83">
        <v>0.3</v>
      </c>
      <c r="I5" s="83"/>
      <c r="J5" s="56">
        <v>3</v>
      </c>
      <c r="K5" s="67" t="s">
        <v>21</v>
      </c>
      <c r="L5" s="46"/>
      <c r="M5" s="46" t="s">
        <v>22</v>
      </c>
      <c r="N5" s="46" t="s">
        <v>18</v>
      </c>
      <c r="O5" s="46" t="s">
        <v>23</v>
      </c>
    </row>
    <row r="6" spans="1:15" x14ac:dyDescent="0.25">
      <c r="A6" s="111" t="s">
        <v>19</v>
      </c>
      <c r="B6" s="86" t="s">
        <v>25</v>
      </c>
      <c r="C6" s="96"/>
      <c r="D6" s="96"/>
      <c r="E6" s="96">
        <v>28</v>
      </c>
      <c r="F6" s="97"/>
      <c r="G6" s="97">
        <v>10</v>
      </c>
      <c r="H6" s="83">
        <v>0.3</v>
      </c>
      <c r="I6" s="83"/>
      <c r="J6" s="56">
        <v>2</v>
      </c>
      <c r="K6" s="67" t="s">
        <v>21</v>
      </c>
      <c r="L6" s="46"/>
      <c r="M6" s="46" t="s">
        <v>22</v>
      </c>
      <c r="N6" s="46" t="s">
        <v>18</v>
      </c>
      <c r="O6" s="46" t="s">
        <v>23</v>
      </c>
    </row>
    <row r="7" spans="1:15" x14ac:dyDescent="0.25">
      <c r="A7" s="92" t="s">
        <v>16</v>
      </c>
      <c r="B7" s="93" t="s">
        <v>26</v>
      </c>
      <c r="C7" s="80">
        <f t="shared" si="2"/>
        <v>90</v>
      </c>
      <c r="D7" s="80">
        <f>SUM(D8:D12)-D12</f>
        <v>22</v>
      </c>
      <c r="E7" s="80">
        <f t="shared" ref="E7:F7" si="5">SUM(E8:E12)-E12</f>
        <v>40</v>
      </c>
      <c r="F7" s="80">
        <f t="shared" si="5"/>
        <v>28</v>
      </c>
      <c r="G7" s="80">
        <f t="shared" ref="G7" si="6">SUM(G8:G12)-G12</f>
        <v>26</v>
      </c>
      <c r="H7" s="92"/>
      <c r="I7" s="78">
        <v>6</v>
      </c>
      <c r="J7" s="55"/>
      <c r="K7" s="55"/>
      <c r="L7" s="44"/>
      <c r="M7" s="44" t="s">
        <v>18</v>
      </c>
      <c r="N7" s="44" t="s">
        <v>18</v>
      </c>
      <c r="O7" s="45"/>
    </row>
    <row r="8" spans="1:15" s="28" customFormat="1" x14ac:dyDescent="0.25">
      <c r="A8" s="111" t="s">
        <v>19</v>
      </c>
      <c r="B8" s="86" t="s">
        <v>27</v>
      </c>
      <c r="C8" s="98"/>
      <c r="D8" s="97">
        <v>10</v>
      </c>
      <c r="E8" s="96">
        <v>12</v>
      </c>
      <c r="F8" s="97">
        <v>4</v>
      </c>
      <c r="G8" s="97"/>
      <c r="H8" s="83">
        <v>0.2</v>
      </c>
      <c r="I8" s="85"/>
      <c r="J8" s="57">
        <v>2</v>
      </c>
      <c r="K8" s="67" t="s">
        <v>21</v>
      </c>
      <c r="L8" s="46"/>
      <c r="M8" s="46" t="s">
        <v>22</v>
      </c>
      <c r="N8" s="46" t="s">
        <v>18</v>
      </c>
      <c r="O8" s="46" t="s">
        <v>23</v>
      </c>
    </row>
    <row r="9" spans="1:15" s="28" customFormat="1" x14ac:dyDescent="0.25">
      <c r="A9" s="111" t="s">
        <v>19</v>
      </c>
      <c r="B9" s="86" t="s">
        <v>28</v>
      </c>
      <c r="C9" s="98"/>
      <c r="D9" s="98">
        <v>4</v>
      </c>
      <c r="E9" s="98">
        <v>12</v>
      </c>
      <c r="F9" s="98"/>
      <c r="G9" s="97"/>
      <c r="H9" s="83">
        <v>0.2</v>
      </c>
      <c r="I9" s="85"/>
      <c r="J9" s="57">
        <v>1</v>
      </c>
      <c r="K9" s="67"/>
      <c r="L9" s="46"/>
      <c r="M9" s="46" t="s">
        <v>22</v>
      </c>
      <c r="N9" s="46" t="s">
        <v>18</v>
      </c>
      <c r="O9" s="46" t="s">
        <v>23</v>
      </c>
    </row>
    <row r="10" spans="1:15" s="28" customFormat="1" x14ac:dyDescent="0.25">
      <c r="A10" s="111" t="s">
        <v>19</v>
      </c>
      <c r="B10" s="86" t="s">
        <v>29</v>
      </c>
      <c r="C10" s="98"/>
      <c r="D10" s="97">
        <v>8</v>
      </c>
      <c r="E10" s="96">
        <v>16</v>
      </c>
      <c r="F10" s="97"/>
      <c r="G10" s="97"/>
      <c r="H10" s="83">
        <v>0.2</v>
      </c>
      <c r="I10" s="85"/>
      <c r="J10" s="57">
        <v>2</v>
      </c>
      <c r="K10" s="67" t="s">
        <v>21</v>
      </c>
      <c r="L10" s="46"/>
      <c r="M10" s="46" t="s">
        <v>22</v>
      </c>
      <c r="N10" s="46" t="s">
        <v>18</v>
      </c>
      <c r="O10" s="46" t="s">
        <v>23</v>
      </c>
    </row>
    <row r="11" spans="1:15" s="28" customFormat="1" x14ac:dyDescent="0.25">
      <c r="A11" s="111" t="s">
        <v>19</v>
      </c>
      <c r="B11" s="87" t="s">
        <v>30</v>
      </c>
      <c r="C11" s="96"/>
      <c r="D11" s="97"/>
      <c r="E11" s="97"/>
      <c r="F11" s="97">
        <v>24</v>
      </c>
      <c r="G11" s="97">
        <v>26</v>
      </c>
      <c r="H11" s="83">
        <v>0.4</v>
      </c>
      <c r="I11" s="85"/>
      <c r="J11" s="57">
        <v>2</v>
      </c>
      <c r="K11" s="67" t="s">
        <v>21</v>
      </c>
      <c r="L11" s="46"/>
      <c r="M11" s="46" t="s">
        <v>22</v>
      </c>
      <c r="N11" s="46" t="s">
        <v>18</v>
      </c>
      <c r="O11" s="46" t="s">
        <v>23</v>
      </c>
    </row>
    <row r="12" spans="1:15" x14ac:dyDescent="0.25">
      <c r="A12" s="78" t="s">
        <v>16</v>
      </c>
      <c r="B12" s="89" t="s">
        <v>31</v>
      </c>
      <c r="C12" s="80">
        <f t="shared" si="2"/>
        <v>68</v>
      </c>
      <c r="D12" s="80">
        <f>SUM(D13:D14)</f>
        <v>22</v>
      </c>
      <c r="E12" s="80">
        <f t="shared" ref="E12:F12" si="7">SUM(E13:E14)</f>
        <v>46</v>
      </c>
      <c r="F12" s="80">
        <f t="shared" si="7"/>
        <v>0</v>
      </c>
      <c r="G12" s="80">
        <f t="shared" ref="G12" si="8">SUM(G13:G14)</f>
        <v>8</v>
      </c>
      <c r="H12" s="92"/>
      <c r="I12" s="78">
        <v>6</v>
      </c>
      <c r="J12" s="55"/>
      <c r="K12" s="55"/>
      <c r="L12" s="44"/>
      <c r="M12" s="44" t="s">
        <v>18</v>
      </c>
      <c r="N12" s="44" t="s">
        <v>18</v>
      </c>
      <c r="O12" s="45"/>
    </row>
    <row r="13" spans="1:15" x14ac:dyDescent="0.25">
      <c r="A13" s="79" t="s">
        <v>19</v>
      </c>
      <c r="B13" s="86" t="s">
        <v>32</v>
      </c>
      <c r="C13" s="96"/>
      <c r="D13" s="97">
        <v>12</v>
      </c>
      <c r="E13" s="96">
        <v>24</v>
      </c>
      <c r="F13" s="97"/>
      <c r="G13" s="97">
        <v>2</v>
      </c>
      <c r="H13" s="83">
        <f>1/2</f>
        <v>0.5</v>
      </c>
      <c r="I13" s="83"/>
      <c r="J13" s="56">
        <v>3</v>
      </c>
      <c r="K13" s="67" t="s">
        <v>21</v>
      </c>
      <c r="L13" s="46"/>
      <c r="M13" s="46" t="s">
        <v>22</v>
      </c>
      <c r="N13" s="46" t="s">
        <v>18</v>
      </c>
      <c r="O13" s="46" t="s">
        <v>23</v>
      </c>
    </row>
    <row r="14" spans="1:15" x14ac:dyDescent="0.25">
      <c r="A14" s="79" t="s">
        <v>19</v>
      </c>
      <c r="B14" s="86" t="s">
        <v>33</v>
      </c>
      <c r="C14" s="96"/>
      <c r="D14" s="97">
        <v>10</v>
      </c>
      <c r="E14" s="96">
        <v>22</v>
      </c>
      <c r="F14" s="97"/>
      <c r="G14" s="97">
        <v>6</v>
      </c>
      <c r="H14" s="83">
        <f>1/2</f>
        <v>0.5</v>
      </c>
      <c r="I14" s="83"/>
      <c r="J14" s="56">
        <v>3</v>
      </c>
      <c r="K14" s="67" t="s">
        <v>21</v>
      </c>
      <c r="L14" s="46"/>
      <c r="M14" s="46" t="s">
        <v>22</v>
      </c>
      <c r="N14" s="46" t="s">
        <v>18</v>
      </c>
      <c r="O14" s="46" t="s">
        <v>23</v>
      </c>
    </row>
    <row r="15" spans="1:15" x14ac:dyDescent="0.25">
      <c r="A15" s="78" t="s">
        <v>16</v>
      </c>
      <c r="B15" s="89" t="s">
        <v>34</v>
      </c>
      <c r="C15" s="80">
        <f t="shared" ref="C15" si="9">SUM(D15:F15)</f>
        <v>91</v>
      </c>
      <c r="D15" s="80">
        <f>SUM(D16:D17)</f>
        <v>29</v>
      </c>
      <c r="E15" s="80">
        <f t="shared" ref="E15:F15" si="10">SUM(E16:E17)</f>
        <v>44</v>
      </c>
      <c r="F15" s="80">
        <f t="shared" si="10"/>
        <v>18</v>
      </c>
      <c r="G15" s="80">
        <f t="shared" ref="G15" si="11">SUM(G16:G17)</f>
        <v>0</v>
      </c>
      <c r="H15" s="92"/>
      <c r="I15" s="78">
        <v>6</v>
      </c>
      <c r="J15" s="55"/>
      <c r="K15" s="55"/>
      <c r="L15" s="44"/>
      <c r="M15" s="44" t="s">
        <v>18</v>
      </c>
      <c r="N15" s="44" t="s">
        <v>18</v>
      </c>
      <c r="O15" s="45"/>
    </row>
    <row r="16" spans="1:15" x14ac:dyDescent="0.25">
      <c r="A16" s="79" t="s">
        <v>19</v>
      </c>
      <c r="B16" s="86" t="s">
        <v>35</v>
      </c>
      <c r="C16" s="96"/>
      <c r="D16" s="97">
        <v>15</v>
      </c>
      <c r="E16" s="96">
        <v>24</v>
      </c>
      <c r="F16" s="97">
        <v>6</v>
      </c>
      <c r="G16" s="97"/>
      <c r="H16" s="83">
        <f>1/2</f>
        <v>0.5</v>
      </c>
      <c r="I16" s="83"/>
      <c r="J16" s="56">
        <v>3</v>
      </c>
      <c r="K16" s="67" t="s">
        <v>21</v>
      </c>
      <c r="L16" s="46"/>
      <c r="M16" s="46" t="s">
        <v>22</v>
      </c>
      <c r="N16" s="46" t="s">
        <v>18</v>
      </c>
      <c r="O16" s="46" t="s">
        <v>23</v>
      </c>
    </row>
    <row r="17" spans="1:15" x14ac:dyDescent="0.25">
      <c r="A17" s="79" t="s">
        <v>19</v>
      </c>
      <c r="B17" s="86" t="s">
        <v>36</v>
      </c>
      <c r="C17" s="96"/>
      <c r="D17" s="112">
        <v>14</v>
      </c>
      <c r="E17" s="96">
        <v>20</v>
      </c>
      <c r="F17" s="97">
        <v>12</v>
      </c>
      <c r="G17" s="97"/>
      <c r="H17" s="83">
        <f>1/2</f>
        <v>0.5</v>
      </c>
      <c r="I17" s="83"/>
      <c r="J17" s="56">
        <v>3</v>
      </c>
      <c r="K17" s="67" t="s">
        <v>21</v>
      </c>
      <c r="L17" s="46"/>
      <c r="M17" s="46" t="s">
        <v>22</v>
      </c>
      <c r="N17" s="46" t="s">
        <v>18</v>
      </c>
      <c r="O17" s="46" t="s">
        <v>23</v>
      </c>
    </row>
    <row r="18" spans="1:15" x14ac:dyDescent="0.25">
      <c r="A18" s="78" t="s">
        <v>16</v>
      </c>
      <c r="B18" s="89" t="s">
        <v>37</v>
      </c>
      <c r="C18" s="80">
        <f t="shared" si="2"/>
        <v>36</v>
      </c>
      <c r="D18" s="80">
        <f>SUM(D19:D20)</f>
        <v>0</v>
      </c>
      <c r="E18" s="80">
        <f t="shared" ref="E18:F18" si="12">SUM(E19:E20)</f>
        <v>36</v>
      </c>
      <c r="F18" s="80">
        <f t="shared" si="12"/>
        <v>0</v>
      </c>
      <c r="G18" s="80">
        <f t="shared" ref="G18" si="13">SUM(G19:G20)</f>
        <v>12</v>
      </c>
      <c r="H18" s="92"/>
      <c r="I18" s="78">
        <v>3</v>
      </c>
      <c r="J18" s="55"/>
      <c r="K18" s="55"/>
      <c r="L18" s="44"/>
      <c r="M18" s="44" t="s">
        <v>18</v>
      </c>
      <c r="N18" s="44" t="s">
        <v>18</v>
      </c>
      <c r="O18" s="45"/>
    </row>
    <row r="19" spans="1:15" x14ac:dyDescent="0.25">
      <c r="A19" s="111" t="s">
        <v>19</v>
      </c>
      <c r="B19" s="86" t="s">
        <v>38</v>
      </c>
      <c r="C19" s="96"/>
      <c r="D19" s="97"/>
      <c r="E19" s="96">
        <v>24</v>
      </c>
      <c r="F19" s="97"/>
      <c r="G19" s="97">
        <v>4</v>
      </c>
      <c r="H19" s="91">
        <v>0.67</v>
      </c>
      <c r="I19" s="83"/>
      <c r="J19" s="56">
        <v>2</v>
      </c>
      <c r="K19" s="67" t="s">
        <v>21</v>
      </c>
      <c r="L19" s="46"/>
      <c r="M19" s="46" t="s">
        <v>22</v>
      </c>
      <c r="N19" s="46" t="s">
        <v>18</v>
      </c>
      <c r="O19" s="46" t="s">
        <v>23</v>
      </c>
    </row>
    <row r="20" spans="1:15" x14ac:dyDescent="0.25">
      <c r="A20" s="111" t="s">
        <v>19</v>
      </c>
      <c r="B20" s="86" t="s">
        <v>39</v>
      </c>
      <c r="C20" s="96"/>
      <c r="D20" s="97"/>
      <c r="E20" s="96">
        <v>12</v>
      </c>
      <c r="F20" s="97"/>
      <c r="G20" s="97">
        <v>8</v>
      </c>
      <c r="H20" s="91">
        <v>0.33</v>
      </c>
      <c r="I20" s="83"/>
      <c r="J20" s="56">
        <v>1</v>
      </c>
      <c r="K20" s="67" t="s">
        <v>21</v>
      </c>
      <c r="L20" s="46"/>
      <c r="M20" s="46" t="s">
        <v>22</v>
      </c>
      <c r="N20" s="46" t="s">
        <v>18</v>
      </c>
      <c r="O20" s="46" t="s">
        <v>23</v>
      </c>
    </row>
    <row r="21" spans="1:15" x14ac:dyDescent="0.25">
      <c r="A21" s="78" t="s">
        <v>16</v>
      </c>
      <c r="B21" s="89" t="s">
        <v>40</v>
      </c>
      <c r="C21" s="80">
        <f t="shared" ref="C21" si="14">SUM(D21:F21)</f>
        <v>30</v>
      </c>
      <c r="D21" s="80">
        <f>SUM(D22:D25)</f>
        <v>0</v>
      </c>
      <c r="E21" s="80">
        <f t="shared" ref="E21:F21" si="15">SUM(E22:E25)</f>
        <v>30</v>
      </c>
      <c r="F21" s="80">
        <f t="shared" si="15"/>
        <v>0</v>
      </c>
      <c r="G21" s="80">
        <f t="shared" ref="G21" si="16">SUM(G22:G25)</f>
        <v>15</v>
      </c>
      <c r="H21" s="92"/>
      <c r="I21" s="78">
        <v>3</v>
      </c>
      <c r="J21" s="55"/>
      <c r="K21" s="55"/>
      <c r="L21" s="44"/>
      <c r="M21" s="44" t="s">
        <v>18</v>
      </c>
      <c r="N21" s="44" t="s">
        <v>18</v>
      </c>
      <c r="O21" s="45"/>
    </row>
    <row r="22" spans="1:15" s="28" customFormat="1" x14ac:dyDescent="0.25">
      <c r="A22" s="79" t="s">
        <v>19</v>
      </c>
      <c r="B22" s="86" t="s">
        <v>41</v>
      </c>
      <c r="C22" s="96"/>
      <c r="D22" s="88"/>
      <c r="E22" s="96">
        <v>30</v>
      </c>
      <c r="F22" s="88"/>
      <c r="G22" s="88">
        <v>15</v>
      </c>
      <c r="H22" s="83">
        <v>1</v>
      </c>
      <c r="I22" s="85"/>
      <c r="J22" s="67">
        <v>3</v>
      </c>
      <c r="K22" s="67" t="s">
        <v>21</v>
      </c>
      <c r="L22" s="46"/>
      <c r="M22" s="46" t="s">
        <v>22</v>
      </c>
      <c r="N22" s="46" t="s">
        <v>18</v>
      </c>
      <c r="O22" s="46"/>
    </row>
    <row r="23" spans="1:15" s="28" customFormat="1" x14ac:dyDescent="0.25">
      <c r="A23" s="1"/>
      <c r="B23" s="1"/>
      <c r="C23" s="1"/>
      <c r="D23" s="1"/>
      <c r="E23" s="1"/>
      <c r="F23" s="1"/>
      <c r="G23" s="1"/>
      <c r="H23" s="1"/>
      <c r="I23" s="1"/>
      <c r="J23" s="40"/>
      <c r="L23" s="82"/>
    </row>
    <row r="24" spans="1:15" x14ac:dyDescent="0.25">
      <c r="A24" s="95" t="s">
        <v>42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x14ac:dyDescent="0.25">
      <c r="A25" s="95" t="s">
        <v>43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63" spans="2:2" x14ac:dyDescent="0.25">
      <c r="B63" s="47"/>
    </row>
  </sheetData>
  <pageMargins left="0.70866141732283472" right="0.70866141732283472" top="1.3385826771653544" bottom="0.74803149606299213" header="0.31496062992125984" footer="0.31496062992125984"/>
  <pageSetup paperSize="9" scale="69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9DBC9-8A8F-4FA1-B77C-C31FB688F71B}">
  <sheetPr>
    <tabColor rgb="FFFF0000"/>
    <pageSetUpPr fitToPage="1"/>
  </sheetPr>
  <dimension ref="A1:O31"/>
  <sheetViews>
    <sheetView zoomScale="40" zoomScaleNormal="40" workbookViewId="0">
      <selection activeCell="B31" sqref="B31"/>
    </sheetView>
  </sheetViews>
  <sheetFormatPr baseColWidth="10" defaultColWidth="10.8554687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6" width="7.7109375" style="23" customWidth="1"/>
    <col min="7" max="7" width="10" style="23" customWidth="1"/>
    <col min="8" max="9" width="7.7109375" style="23" customWidth="1"/>
    <col min="10" max="11" width="13.7109375" style="23" customWidth="1"/>
    <col min="12" max="12" width="18.5703125" style="23" bestFit="1" customWidth="1"/>
    <col min="13" max="13" width="18.85546875" style="23" bestFit="1" customWidth="1"/>
    <col min="14" max="14" width="32.28515625" style="23" bestFit="1" customWidth="1"/>
    <col min="15" max="15" width="22.5703125" style="23" bestFit="1" customWidth="1"/>
    <col min="16" max="16384" width="10.8554687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/>
      <c r="B2" s="101" t="s">
        <v>150</v>
      </c>
      <c r="C2" s="101">
        <f>SUM(C3:C22)</f>
        <v>384</v>
      </c>
      <c r="D2" s="101">
        <f>SUM(D3:D23)/2</f>
        <v>122</v>
      </c>
      <c r="E2" s="101">
        <f>SUM(E3:E23)/2</f>
        <v>226</v>
      </c>
      <c r="F2" s="101">
        <f>SUM(F3:F23)/2</f>
        <v>36</v>
      </c>
      <c r="G2" s="101">
        <f>SUM(G3:G23)/2</f>
        <v>64</v>
      </c>
      <c r="H2" s="101"/>
      <c r="I2" s="101">
        <f>SUM(I3:I23)</f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89" t="s">
        <v>151</v>
      </c>
      <c r="C3" s="80">
        <f>SUM(D3:F3)</f>
        <v>68</v>
      </c>
      <c r="D3" s="80">
        <f>SUM(D4:D5)</f>
        <v>18</v>
      </c>
      <c r="E3" s="80">
        <f>SUM(E4:E5)</f>
        <v>50</v>
      </c>
      <c r="F3" s="80">
        <f>SUM(F4:F5)</f>
        <v>0</v>
      </c>
      <c r="G3" s="80">
        <f>SUM(G4:G5)</f>
        <v>0</v>
      </c>
      <c r="H3" s="92">
        <f>SUM(H4:H5)</f>
        <v>1</v>
      </c>
      <c r="I3" s="78">
        <v>4</v>
      </c>
      <c r="J3" s="55"/>
      <c r="K3" s="55"/>
      <c r="L3" s="102"/>
      <c r="M3" s="102" t="s">
        <v>18</v>
      </c>
      <c r="N3" s="102" t="s">
        <v>18</v>
      </c>
      <c r="O3" s="102"/>
    </row>
    <row r="4" spans="1:15" x14ac:dyDescent="0.25">
      <c r="A4" s="79" t="s">
        <v>19</v>
      </c>
      <c r="B4" s="90" t="s">
        <v>152</v>
      </c>
      <c r="C4" s="96"/>
      <c r="D4" s="96">
        <v>8</v>
      </c>
      <c r="E4" s="96">
        <v>20</v>
      </c>
      <c r="F4" s="97">
        <v>0</v>
      </c>
      <c r="G4" s="97"/>
      <c r="H4" s="83">
        <v>0.5</v>
      </c>
      <c r="I4" s="83"/>
      <c r="J4" s="56">
        <v>3</v>
      </c>
      <c r="K4" s="67" t="s">
        <v>21</v>
      </c>
      <c r="L4" s="67"/>
      <c r="M4" s="67" t="s">
        <v>22</v>
      </c>
      <c r="N4" s="67" t="s">
        <v>18</v>
      </c>
      <c r="O4" s="67" t="s">
        <v>23</v>
      </c>
    </row>
    <row r="5" spans="1:15" x14ac:dyDescent="0.25">
      <c r="A5" s="79" t="s">
        <v>19</v>
      </c>
      <c r="B5" s="90" t="s">
        <v>153</v>
      </c>
      <c r="C5" s="96"/>
      <c r="D5" s="96">
        <v>10</v>
      </c>
      <c r="E5" s="96">
        <v>30</v>
      </c>
      <c r="F5" s="97">
        <v>0</v>
      </c>
      <c r="G5" s="97"/>
      <c r="H5" s="83">
        <v>0.5</v>
      </c>
      <c r="I5" s="83"/>
      <c r="J5" s="56">
        <v>3</v>
      </c>
      <c r="K5" s="67" t="s">
        <v>21</v>
      </c>
      <c r="L5" s="67"/>
      <c r="M5" s="67" t="s">
        <v>22</v>
      </c>
      <c r="N5" s="67" t="s">
        <v>189</v>
      </c>
      <c r="O5" s="67" t="s">
        <v>23</v>
      </c>
    </row>
    <row r="6" spans="1:15" x14ac:dyDescent="0.25">
      <c r="A6" s="78" t="s">
        <v>16</v>
      </c>
      <c r="B6" s="89" t="s">
        <v>154</v>
      </c>
      <c r="C6" s="80">
        <f>SUM(D6:F6)</f>
        <v>74</v>
      </c>
      <c r="D6" s="80">
        <f>SUM(D7:D8)</f>
        <v>34</v>
      </c>
      <c r="E6" s="80">
        <f>SUM(E7:E8)</f>
        <v>40</v>
      </c>
      <c r="F6" s="80">
        <f>SUM(F7:F8)</f>
        <v>0</v>
      </c>
      <c r="G6" s="80">
        <f>SUM(G7:G8)</f>
        <v>0</v>
      </c>
      <c r="H6" s="92">
        <f>SUM(H7:H8)</f>
        <v>1</v>
      </c>
      <c r="I6" s="78">
        <v>5</v>
      </c>
      <c r="J6" s="59"/>
      <c r="K6" s="59"/>
      <c r="L6" s="102"/>
      <c r="M6" s="102" t="s">
        <v>18</v>
      </c>
      <c r="N6" s="102" t="s">
        <v>18</v>
      </c>
      <c r="O6" s="102"/>
    </row>
    <row r="7" spans="1:15" x14ac:dyDescent="0.25">
      <c r="A7" s="79" t="s">
        <v>19</v>
      </c>
      <c r="B7" s="90" t="s">
        <v>155</v>
      </c>
      <c r="C7" s="96"/>
      <c r="D7" s="96">
        <v>10</v>
      </c>
      <c r="E7" s="96">
        <v>10</v>
      </c>
      <c r="F7" s="97"/>
      <c r="G7" s="97"/>
      <c r="H7" s="83">
        <v>0.5</v>
      </c>
      <c r="I7" s="83"/>
      <c r="J7" s="56">
        <v>2</v>
      </c>
      <c r="K7" s="67" t="s">
        <v>21</v>
      </c>
      <c r="L7" s="67"/>
      <c r="M7" s="67" t="s">
        <v>22</v>
      </c>
      <c r="N7" s="67" t="s">
        <v>18</v>
      </c>
      <c r="O7" s="67" t="s">
        <v>23</v>
      </c>
    </row>
    <row r="8" spans="1:15" x14ac:dyDescent="0.25">
      <c r="A8" s="79" t="s">
        <v>19</v>
      </c>
      <c r="B8" s="90" t="s">
        <v>156</v>
      </c>
      <c r="C8" s="96"/>
      <c r="D8" s="96">
        <v>24</v>
      </c>
      <c r="E8" s="96">
        <v>30</v>
      </c>
      <c r="F8" s="97"/>
      <c r="G8" s="97"/>
      <c r="H8" s="83">
        <v>0.5</v>
      </c>
      <c r="I8" s="83"/>
      <c r="J8" s="56">
        <v>3</v>
      </c>
      <c r="K8" s="67" t="s">
        <v>21</v>
      </c>
      <c r="L8" s="67"/>
      <c r="M8" s="67" t="s">
        <v>22</v>
      </c>
      <c r="N8" s="67" t="s">
        <v>18</v>
      </c>
      <c r="O8" s="67" t="s">
        <v>23</v>
      </c>
    </row>
    <row r="9" spans="1:15" s="28" customFormat="1" x14ac:dyDescent="0.25">
      <c r="A9" s="78" t="s">
        <v>16</v>
      </c>
      <c r="B9" s="89" t="s">
        <v>157</v>
      </c>
      <c r="C9" s="80">
        <f>SUM(D9:F9)</f>
        <v>76</v>
      </c>
      <c r="D9" s="80">
        <f>SUM(D10:D12)</f>
        <v>40</v>
      </c>
      <c r="E9" s="80">
        <f>SUM(E10:E12)</f>
        <v>26</v>
      </c>
      <c r="F9" s="80">
        <f>SUM(F10:F12)</f>
        <v>10</v>
      </c>
      <c r="G9" s="80">
        <f>SUM(G10:G12)</f>
        <v>34</v>
      </c>
      <c r="H9" s="92">
        <f>SUM(H10:H11)</f>
        <v>0.8</v>
      </c>
      <c r="I9" s="78">
        <v>5</v>
      </c>
      <c r="J9" s="59"/>
      <c r="K9" s="59"/>
      <c r="L9" s="102"/>
      <c r="M9" s="102" t="s">
        <v>18</v>
      </c>
      <c r="N9" s="102" t="s">
        <v>18</v>
      </c>
      <c r="O9" s="102"/>
    </row>
    <row r="10" spans="1:15" x14ac:dyDescent="0.25">
      <c r="A10" s="79" t="s">
        <v>19</v>
      </c>
      <c r="B10" s="99" t="s">
        <v>158</v>
      </c>
      <c r="C10" s="98"/>
      <c r="D10" s="97">
        <v>18</v>
      </c>
      <c r="E10" s="96">
        <v>16</v>
      </c>
      <c r="F10" s="97"/>
      <c r="G10" s="97">
        <v>8</v>
      </c>
      <c r="H10" s="83">
        <v>0.3</v>
      </c>
      <c r="I10" s="85"/>
      <c r="J10" s="56">
        <v>3</v>
      </c>
      <c r="K10" s="67" t="s">
        <v>21</v>
      </c>
      <c r="L10" s="67"/>
      <c r="M10" s="67" t="s">
        <v>22</v>
      </c>
      <c r="N10" s="67" t="s">
        <v>18</v>
      </c>
      <c r="O10" s="67" t="s">
        <v>23</v>
      </c>
    </row>
    <row r="11" spans="1:15" x14ac:dyDescent="0.25">
      <c r="A11" s="79" t="s">
        <v>19</v>
      </c>
      <c r="B11" s="87" t="s">
        <v>159</v>
      </c>
      <c r="C11" s="96"/>
      <c r="D11" s="97">
        <v>4</v>
      </c>
      <c r="E11" s="97">
        <v>8</v>
      </c>
      <c r="F11" s="97">
        <v>10</v>
      </c>
      <c r="G11" s="97">
        <v>26</v>
      </c>
      <c r="H11" s="83">
        <v>0.5</v>
      </c>
      <c r="I11" s="85"/>
      <c r="J11" s="56">
        <v>3</v>
      </c>
      <c r="K11" s="67" t="s">
        <v>21</v>
      </c>
      <c r="L11" s="67"/>
      <c r="M11" s="67" t="s">
        <v>22</v>
      </c>
      <c r="N11" s="67" t="s">
        <v>18</v>
      </c>
      <c r="O11" s="67" t="s">
        <v>23</v>
      </c>
    </row>
    <row r="12" spans="1:15" x14ac:dyDescent="0.25">
      <c r="A12" s="79" t="s">
        <v>19</v>
      </c>
      <c r="B12" s="90" t="s">
        <v>160</v>
      </c>
      <c r="C12" s="98"/>
      <c r="D12" s="98">
        <v>18</v>
      </c>
      <c r="E12" s="98">
        <v>2</v>
      </c>
      <c r="F12" s="98"/>
      <c r="G12" s="98"/>
      <c r="H12" s="83">
        <v>0.2</v>
      </c>
      <c r="I12" s="83"/>
      <c r="J12" s="56">
        <v>2</v>
      </c>
      <c r="K12" s="67" t="s">
        <v>21</v>
      </c>
      <c r="L12" s="67"/>
      <c r="M12" s="67" t="s">
        <v>22</v>
      </c>
      <c r="N12" s="67" t="s">
        <v>18</v>
      </c>
      <c r="O12" s="67" t="s">
        <v>23</v>
      </c>
    </row>
    <row r="13" spans="1:15" x14ac:dyDescent="0.25">
      <c r="A13" s="78" t="s">
        <v>16</v>
      </c>
      <c r="B13" s="89" t="s">
        <v>161</v>
      </c>
      <c r="C13" s="80">
        <f>SUM(D13:F13)</f>
        <v>92</v>
      </c>
      <c r="D13" s="80">
        <f>SUM(D14:D16)</f>
        <v>30</v>
      </c>
      <c r="E13" s="80">
        <f t="shared" ref="E13:G13" si="0">SUM(E14:E16)</f>
        <v>36</v>
      </c>
      <c r="F13" s="80">
        <f t="shared" si="0"/>
        <v>26</v>
      </c>
      <c r="G13" s="80">
        <f t="shared" si="0"/>
        <v>10</v>
      </c>
      <c r="H13" s="92">
        <f>SUM(H14:H16)</f>
        <v>1</v>
      </c>
      <c r="I13" s="78">
        <v>5</v>
      </c>
      <c r="J13" s="59"/>
      <c r="K13" s="59"/>
      <c r="L13" s="102"/>
      <c r="M13" s="102" t="s">
        <v>18</v>
      </c>
      <c r="N13" s="102" t="s">
        <v>18</v>
      </c>
      <c r="O13" s="102"/>
    </row>
    <row r="14" spans="1:15" x14ac:dyDescent="0.25">
      <c r="A14" s="79" t="s">
        <v>19</v>
      </c>
      <c r="B14" s="100" t="s">
        <v>162</v>
      </c>
      <c r="C14" s="98"/>
      <c r="D14" s="98">
        <v>12</v>
      </c>
      <c r="E14" s="98">
        <v>18</v>
      </c>
      <c r="F14" s="98">
        <v>10</v>
      </c>
      <c r="G14" s="98"/>
      <c r="H14" s="83">
        <v>0.4</v>
      </c>
      <c r="I14" s="83"/>
      <c r="J14" s="56">
        <v>3</v>
      </c>
      <c r="K14" s="67" t="s">
        <v>21</v>
      </c>
      <c r="L14" s="67"/>
      <c r="M14" s="67" t="s">
        <v>22</v>
      </c>
      <c r="N14" s="67" t="s">
        <v>18</v>
      </c>
      <c r="O14" s="67" t="s">
        <v>23</v>
      </c>
    </row>
    <row r="15" spans="1:15" x14ac:dyDescent="0.25">
      <c r="A15" s="79" t="s">
        <v>19</v>
      </c>
      <c r="B15" s="90" t="s">
        <v>163</v>
      </c>
      <c r="C15" s="96"/>
      <c r="D15" s="96">
        <v>10</v>
      </c>
      <c r="E15" s="96">
        <v>10</v>
      </c>
      <c r="F15" s="97"/>
      <c r="G15" s="97"/>
      <c r="H15" s="83">
        <v>0.2</v>
      </c>
      <c r="I15" s="83"/>
      <c r="J15" s="56">
        <v>2</v>
      </c>
      <c r="K15" s="67" t="s">
        <v>21</v>
      </c>
      <c r="L15" s="67"/>
      <c r="M15" s="67" t="s">
        <v>22</v>
      </c>
      <c r="N15" s="67" t="s">
        <v>18</v>
      </c>
      <c r="O15" s="67" t="s">
        <v>23</v>
      </c>
    </row>
    <row r="16" spans="1:15" x14ac:dyDescent="0.25">
      <c r="A16" s="79" t="s">
        <v>19</v>
      </c>
      <c r="B16" s="90" t="s">
        <v>164</v>
      </c>
      <c r="C16" s="96"/>
      <c r="D16" s="96">
        <v>8</v>
      </c>
      <c r="E16" s="96">
        <v>8</v>
      </c>
      <c r="F16" s="97">
        <v>16</v>
      </c>
      <c r="G16" s="97">
        <v>10</v>
      </c>
      <c r="H16" s="83">
        <v>0.4</v>
      </c>
      <c r="I16" s="83"/>
      <c r="J16" s="56">
        <v>3</v>
      </c>
      <c r="K16" s="67" t="s">
        <v>21</v>
      </c>
      <c r="L16" s="67"/>
      <c r="M16" s="67" t="s">
        <v>22</v>
      </c>
      <c r="N16" s="67" t="s">
        <v>18</v>
      </c>
      <c r="O16" s="67" t="s">
        <v>23</v>
      </c>
    </row>
    <row r="17" spans="1:15" x14ac:dyDescent="0.25">
      <c r="A17" s="78" t="s">
        <v>16</v>
      </c>
      <c r="B17" s="64" t="s">
        <v>165</v>
      </c>
      <c r="C17" s="80">
        <f t="shared" ref="C17" si="1">SUM(D17:F17)</f>
        <v>40</v>
      </c>
      <c r="D17" s="80">
        <f>SUM(D18:D19)</f>
        <v>0</v>
      </c>
      <c r="E17" s="80">
        <f t="shared" ref="E17:G17" si="2">SUM(E18:E19)</f>
        <v>40</v>
      </c>
      <c r="F17" s="80">
        <f t="shared" si="2"/>
        <v>0</v>
      </c>
      <c r="G17" s="80">
        <f t="shared" si="2"/>
        <v>0</v>
      </c>
      <c r="H17" s="92">
        <f>SUM(H18:H19)</f>
        <v>1</v>
      </c>
      <c r="I17" s="78">
        <v>3</v>
      </c>
      <c r="J17" s="59"/>
      <c r="K17" s="59"/>
      <c r="L17" s="102"/>
      <c r="M17" s="102" t="s">
        <v>18</v>
      </c>
      <c r="N17" s="102" t="s">
        <v>18</v>
      </c>
      <c r="O17" s="102"/>
    </row>
    <row r="18" spans="1:15" x14ac:dyDescent="0.25">
      <c r="A18" s="79" t="s">
        <v>19</v>
      </c>
      <c r="B18" s="109" t="s">
        <v>166</v>
      </c>
      <c r="C18" s="98"/>
      <c r="D18" s="97"/>
      <c r="E18" s="39">
        <v>24</v>
      </c>
      <c r="F18" s="97"/>
      <c r="G18" s="97"/>
      <c r="H18" s="84">
        <v>0.67</v>
      </c>
      <c r="I18" s="83"/>
      <c r="J18" s="58">
        <v>3</v>
      </c>
      <c r="K18" s="67" t="s">
        <v>21</v>
      </c>
      <c r="L18" s="67"/>
      <c r="M18" s="67" t="s">
        <v>22</v>
      </c>
      <c r="N18" s="67" t="s">
        <v>189</v>
      </c>
      <c r="O18" s="67" t="s">
        <v>23</v>
      </c>
    </row>
    <row r="19" spans="1:15" x14ac:dyDescent="0.25">
      <c r="A19" s="79" t="s">
        <v>19</v>
      </c>
      <c r="B19" s="109" t="s">
        <v>167</v>
      </c>
      <c r="C19" s="98"/>
      <c r="D19" s="97"/>
      <c r="E19" s="39">
        <v>16</v>
      </c>
      <c r="F19" s="97"/>
      <c r="G19" s="97"/>
      <c r="H19" s="84">
        <v>0.33</v>
      </c>
      <c r="I19" s="83"/>
      <c r="J19" s="58">
        <v>2</v>
      </c>
      <c r="K19" s="67" t="s">
        <v>21</v>
      </c>
      <c r="L19" s="67"/>
      <c r="M19" s="67" t="s">
        <v>22</v>
      </c>
      <c r="N19" s="67" t="s">
        <v>189</v>
      </c>
      <c r="O19" s="67" t="s">
        <v>23</v>
      </c>
    </row>
    <row r="20" spans="1:15" x14ac:dyDescent="0.25">
      <c r="A20" s="78" t="s">
        <v>16</v>
      </c>
      <c r="B20" s="89" t="s">
        <v>168</v>
      </c>
      <c r="C20" s="80">
        <f>SUM(D20:F20)</f>
        <v>30</v>
      </c>
      <c r="D20" s="80">
        <f>SUM(D21:D21)</f>
        <v>0</v>
      </c>
      <c r="E20" s="80">
        <f>SUM(E21:E21)</f>
        <v>30</v>
      </c>
      <c r="F20" s="80">
        <f>SUM(F21:F21)</f>
        <v>0</v>
      </c>
      <c r="G20" s="80">
        <f>SUM(G21:G25)</f>
        <v>20</v>
      </c>
      <c r="H20" s="92">
        <f>SUM(H21)</f>
        <v>1</v>
      </c>
      <c r="I20" s="78">
        <v>2</v>
      </c>
      <c r="J20" s="59"/>
      <c r="K20" s="59"/>
      <c r="L20" s="102"/>
      <c r="M20" s="102" t="s">
        <v>18</v>
      </c>
      <c r="N20" s="102" t="s">
        <v>18</v>
      </c>
      <c r="O20" s="102"/>
    </row>
    <row r="21" spans="1:15" x14ac:dyDescent="0.25">
      <c r="A21" s="79" t="s">
        <v>19</v>
      </c>
      <c r="B21" s="100" t="s">
        <v>169</v>
      </c>
      <c r="C21" s="98"/>
      <c r="D21" s="97"/>
      <c r="E21" s="39">
        <v>30</v>
      </c>
      <c r="F21" s="97"/>
      <c r="G21" s="97">
        <v>20</v>
      </c>
      <c r="H21" s="84">
        <v>1</v>
      </c>
      <c r="I21" s="83"/>
      <c r="J21" s="58">
        <v>3</v>
      </c>
      <c r="K21" s="67" t="s">
        <v>21</v>
      </c>
      <c r="L21" s="67"/>
      <c r="M21" s="67" t="s">
        <v>22</v>
      </c>
      <c r="N21" s="67" t="s">
        <v>189</v>
      </c>
      <c r="O21" s="67" t="s">
        <v>23</v>
      </c>
    </row>
    <row r="22" spans="1:15" x14ac:dyDescent="0.25">
      <c r="A22" s="78" t="s">
        <v>16</v>
      </c>
      <c r="B22" s="93" t="s">
        <v>170</v>
      </c>
      <c r="C22" s="80">
        <f t="shared" ref="C22" si="3">SUM(D22:F22)</f>
        <v>4</v>
      </c>
      <c r="D22" s="80">
        <f>SUM(D23)</f>
        <v>0</v>
      </c>
      <c r="E22" s="80">
        <f t="shared" ref="E22:G22" si="4">SUM(E23)</f>
        <v>4</v>
      </c>
      <c r="F22" s="80">
        <f t="shared" si="4"/>
        <v>0</v>
      </c>
      <c r="G22" s="80">
        <f t="shared" si="4"/>
        <v>0</v>
      </c>
      <c r="H22" s="92">
        <f>SUM(H23)</f>
        <v>1</v>
      </c>
      <c r="I22" s="78">
        <v>6</v>
      </c>
      <c r="J22" s="59"/>
      <c r="K22" s="59"/>
      <c r="L22" s="102"/>
      <c r="M22" s="102" t="s">
        <v>18</v>
      </c>
      <c r="N22" s="102" t="s">
        <v>18</v>
      </c>
      <c r="O22" s="102"/>
    </row>
    <row r="23" spans="1:15" x14ac:dyDescent="0.25">
      <c r="A23" s="79" t="s">
        <v>19</v>
      </c>
      <c r="B23" s="100" t="s">
        <v>171</v>
      </c>
      <c r="C23" s="81"/>
      <c r="D23" s="97"/>
      <c r="E23" s="96">
        <v>4</v>
      </c>
      <c r="F23" s="97"/>
      <c r="G23" s="97"/>
      <c r="H23" s="83">
        <v>1</v>
      </c>
      <c r="I23" s="83"/>
      <c r="J23" s="58">
        <v>3</v>
      </c>
      <c r="K23" s="67" t="s">
        <v>21</v>
      </c>
      <c r="L23" s="67"/>
      <c r="M23" s="67" t="s">
        <v>22</v>
      </c>
      <c r="N23" s="67" t="s">
        <v>18</v>
      </c>
      <c r="O23" s="67" t="s">
        <v>23</v>
      </c>
    </row>
    <row r="25" spans="1:15" x14ac:dyDescent="0.25">
      <c r="A25" s="95" t="s">
        <v>42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26" spans="1:15" x14ac:dyDescent="0.25">
      <c r="A26" s="94" t="s">
        <v>172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</row>
    <row r="27" spans="1:15" x14ac:dyDescent="0.25">
      <c r="A27" s="82"/>
      <c r="B27" s="1"/>
      <c r="C27" s="1"/>
      <c r="D27" s="29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</row>
    <row r="28" spans="1:15" x14ac:dyDescent="0.25">
      <c r="A28" s="82"/>
      <c r="B28" s="43"/>
      <c r="C28" s="104"/>
      <c r="D28" s="29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</row>
    <row r="29" spans="1:15" x14ac:dyDescent="0.25">
      <c r="A29" s="82"/>
      <c r="B29" s="43"/>
      <c r="C29" s="105"/>
      <c r="D29" s="29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</row>
    <row r="30" spans="1:15" x14ac:dyDescent="0.25">
      <c r="A30" s="82"/>
      <c r="B30" s="43"/>
      <c r="C30" s="104"/>
      <c r="D30" s="29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</row>
    <row r="31" spans="1:15" x14ac:dyDescent="0.25">
      <c r="A31" s="82"/>
      <c r="B31" s="43"/>
      <c r="C31" s="104"/>
      <c r="D31" s="29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</row>
  </sheetData>
  <conditionalFormatting sqref="B18:B19">
    <cfRule type="duplicateValues" dxfId="4" priority="2"/>
  </conditionalFormatting>
  <conditionalFormatting sqref="B18:B19">
    <cfRule type="duplicateValues" dxfId="3" priority="3"/>
  </conditionalFormatting>
  <conditionalFormatting sqref="B18:B19">
    <cfRule type="duplicateValues" dxfId="2" priority="4"/>
  </conditionalFormatting>
  <conditionalFormatting sqref="B18:B19">
    <cfRule type="duplicateValues" dxfId="1" priority="5"/>
  </conditionalFormatting>
  <conditionalFormatting sqref="B18:B19">
    <cfRule type="duplicateValues" dxfId="0" priority="6"/>
  </conditionalFormatting>
  <pageMargins left="0.70866141732283472" right="0.70866141732283472" top="1.3385826771653544" bottom="0.74803149606299213" header="0.31496062992125984" footer="0.31496062992125984"/>
  <pageSetup paperSize="9" scale="71" orientation="landscape" r:id="rId1"/>
  <headerFooter>
    <oddHeader>&amp;L&amp;G&amp;C&amp;"-,Gras"&amp;18Maquette pédagogique 2020-2021&amp;R&amp;14Spécialité  Bâtiments</oddHeader>
    <oddFooter>&amp;C15 avril 2020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O25"/>
  <sheetViews>
    <sheetView zoomScale="40" zoomScaleNormal="40" workbookViewId="0">
      <selection activeCell="K33" sqref="K33:K34"/>
    </sheetView>
  </sheetViews>
  <sheetFormatPr baseColWidth="10" defaultColWidth="10.8554687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6" width="7.7109375" style="23" customWidth="1"/>
    <col min="7" max="7" width="14" style="23" customWidth="1"/>
    <col min="8" max="8" width="10.85546875" style="23" customWidth="1"/>
    <col min="9" max="9" width="11.5703125" style="23" customWidth="1"/>
    <col min="10" max="11" width="13.7109375" style="23" customWidth="1"/>
    <col min="12" max="12" width="18.5703125" style="23" bestFit="1" customWidth="1"/>
    <col min="13" max="13" width="18.85546875" style="23" bestFit="1" customWidth="1"/>
    <col min="14" max="14" width="32.28515625" style="23" bestFit="1" customWidth="1"/>
    <col min="15" max="15" width="22.5703125" style="23" bestFit="1" customWidth="1"/>
    <col min="16" max="16384" width="10.85546875" style="23"/>
  </cols>
  <sheetData>
    <row r="1" spans="1:15" ht="45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 t="str">
        <f ca="1">RIGHT(CELL("filename",A$1),LEN(CELL("filename",A$1))-SEARCH("]",CELL("filename",A$1),1))</f>
        <v>MCC BAT3-S6</v>
      </c>
      <c r="B2" s="101" t="s">
        <v>44</v>
      </c>
      <c r="C2" s="101">
        <f>SUM(D2:F2)</f>
        <v>349.2</v>
      </c>
      <c r="D2" s="101">
        <f>D3+D6+D13+D16+D19+D21+D9+D21</f>
        <v>116</v>
      </c>
      <c r="E2" s="70">
        <f>E3+E6+E13+E16+E19+E9+E21</f>
        <v>191.2</v>
      </c>
      <c r="F2" s="101">
        <f t="shared" ref="F2:G2" si="0">F3+F6+F13+F16+F19+F21+F9+F21</f>
        <v>42</v>
      </c>
      <c r="G2" s="101">
        <f t="shared" si="0"/>
        <v>59</v>
      </c>
      <c r="H2" s="101"/>
      <c r="I2" s="101">
        <f>I3+I6+I13+I16+I19+I21+I9</f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89" t="s">
        <v>45</v>
      </c>
      <c r="C3" s="80">
        <f>SUM(D3:F3)</f>
        <v>96</v>
      </c>
      <c r="D3" s="80">
        <f>SUM(D4:D5)</f>
        <v>37</v>
      </c>
      <c r="E3" s="71">
        <f t="shared" ref="E3:G3" si="1">SUM(E4:E5)</f>
        <v>50</v>
      </c>
      <c r="F3" s="80">
        <f t="shared" si="1"/>
        <v>9</v>
      </c>
      <c r="G3" s="80">
        <f t="shared" si="1"/>
        <v>0</v>
      </c>
      <c r="H3" s="92">
        <f t="shared" ref="H3" si="2">SUM(H4:H5)</f>
        <v>1</v>
      </c>
      <c r="I3" s="78">
        <v>6</v>
      </c>
      <c r="J3" s="55"/>
      <c r="K3" s="55"/>
      <c r="L3" s="102"/>
      <c r="M3" s="102" t="s">
        <v>18</v>
      </c>
      <c r="N3" s="102" t="s">
        <v>18</v>
      </c>
      <c r="O3" s="102"/>
    </row>
    <row r="4" spans="1:15" x14ac:dyDescent="0.25">
      <c r="A4" s="79" t="s">
        <v>19</v>
      </c>
      <c r="B4" s="90" t="s">
        <v>46</v>
      </c>
      <c r="C4" s="96"/>
      <c r="D4" s="96">
        <v>13</v>
      </c>
      <c r="E4" s="72">
        <v>20</v>
      </c>
      <c r="F4" s="97">
        <v>9</v>
      </c>
      <c r="G4" s="97"/>
      <c r="H4" s="83">
        <f>1/2</f>
        <v>0.5</v>
      </c>
      <c r="I4" s="83"/>
      <c r="J4" s="56">
        <v>3</v>
      </c>
      <c r="K4" s="67" t="s">
        <v>21</v>
      </c>
      <c r="L4" s="67"/>
      <c r="M4" s="67" t="s">
        <v>22</v>
      </c>
      <c r="N4" s="67" t="s">
        <v>18</v>
      </c>
      <c r="O4" s="67" t="s">
        <v>23</v>
      </c>
    </row>
    <row r="5" spans="1:15" x14ac:dyDescent="0.25">
      <c r="A5" s="79" t="s">
        <v>19</v>
      </c>
      <c r="B5" s="90" t="s">
        <v>47</v>
      </c>
      <c r="C5" s="96"/>
      <c r="D5" s="96">
        <v>24</v>
      </c>
      <c r="E5" s="72">
        <v>30</v>
      </c>
      <c r="F5" s="97"/>
      <c r="G5" s="97"/>
      <c r="H5" s="83">
        <f>1/2</f>
        <v>0.5</v>
      </c>
      <c r="I5" s="83"/>
      <c r="J5" s="56">
        <v>3</v>
      </c>
      <c r="K5" s="67" t="s">
        <v>21</v>
      </c>
      <c r="L5" s="67"/>
      <c r="M5" s="67" t="s">
        <v>22</v>
      </c>
      <c r="N5" s="67" t="s">
        <v>18</v>
      </c>
      <c r="O5" s="67" t="s">
        <v>23</v>
      </c>
    </row>
    <row r="6" spans="1:15" x14ac:dyDescent="0.25">
      <c r="A6" s="92" t="s">
        <v>16</v>
      </c>
      <c r="B6" s="93" t="s">
        <v>48</v>
      </c>
      <c r="C6" s="80">
        <f>SUM(D6:F6)</f>
        <v>56</v>
      </c>
      <c r="D6" s="80">
        <f>SUM(D7:D8)</f>
        <v>21</v>
      </c>
      <c r="E6" s="71">
        <f t="shared" ref="E6:G6" si="3">SUM(E7:E8)</f>
        <v>28</v>
      </c>
      <c r="F6" s="80">
        <f t="shared" si="3"/>
        <v>7</v>
      </c>
      <c r="G6" s="80">
        <f t="shared" si="3"/>
        <v>15</v>
      </c>
      <c r="H6" s="92">
        <f>SUM(H7:H8)</f>
        <v>1</v>
      </c>
      <c r="I6" s="78">
        <v>5</v>
      </c>
      <c r="J6" s="59"/>
      <c r="K6" s="59"/>
      <c r="L6" s="102"/>
      <c r="M6" s="102" t="s">
        <v>18</v>
      </c>
      <c r="N6" s="102" t="s">
        <v>18</v>
      </c>
      <c r="O6" s="102"/>
    </row>
    <row r="7" spans="1:15" x14ac:dyDescent="0.25">
      <c r="A7" s="79" t="s">
        <v>19</v>
      </c>
      <c r="B7" s="90" t="s">
        <v>49</v>
      </c>
      <c r="C7" s="96"/>
      <c r="D7" s="96">
        <v>3</v>
      </c>
      <c r="E7" s="72"/>
      <c r="F7" s="98">
        <v>7</v>
      </c>
      <c r="G7" s="98">
        <v>5</v>
      </c>
      <c r="H7" s="83">
        <f>1/4</f>
        <v>0.25</v>
      </c>
      <c r="I7" s="83"/>
      <c r="J7" s="56">
        <v>1</v>
      </c>
      <c r="K7" s="67" t="s">
        <v>21</v>
      </c>
      <c r="L7" s="67"/>
      <c r="M7" s="67" t="s">
        <v>22</v>
      </c>
      <c r="N7" s="67" t="s">
        <v>18</v>
      </c>
      <c r="O7" s="67" t="s">
        <v>23</v>
      </c>
    </row>
    <row r="8" spans="1:15" x14ac:dyDescent="0.25">
      <c r="A8" s="111" t="s">
        <v>19</v>
      </c>
      <c r="B8" s="90" t="s">
        <v>50</v>
      </c>
      <c r="C8" s="96"/>
      <c r="D8" s="96">
        <v>18</v>
      </c>
      <c r="E8" s="72">
        <v>28</v>
      </c>
      <c r="F8" s="96"/>
      <c r="G8" s="98">
        <v>10</v>
      </c>
      <c r="H8" s="83">
        <f>3/4</f>
        <v>0.75</v>
      </c>
      <c r="I8" s="83"/>
      <c r="J8" s="56">
        <v>3</v>
      </c>
      <c r="K8" s="67" t="s">
        <v>21</v>
      </c>
      <c r="L8" s="67"/>
      <c r="M8" s="67" t="s">
        <v>22</v>
      </c>
      <c r="N8" s="67" t="s">
        <v>18</v>
      </c>
      <c r="O8" s="67" t="s">
        <v>23</v>
      </c>
    </row>
    <row r="9" spans="1:15" s="28" customFormat="1" x14ac:dyDescent="0.25">
      <c r="A9" s="92" t="s">
        <v>16</v>
      </c>
      <c r="B9" s="93" t="s">
        <v>51</v>
      </c>
      <c r="C9" s="80">
        <f>SUM(D9:F9)</f>
        <v>92</v>
      </c>
      <c r="D9" s="80">
        <f>SUM(D10:D12)</f>
        <v>30</v>
      </c>
      <c r="E9" s="71">
        <f t="shared" ref="E9:G9" si="4">SUM(E10:E12)</f>
        <v>36</v>
      </c>
      <c r="F9" s="80">
        <f t="shared" si="4"/>
        <v>26</v>
      </c>
      <c r="G9" s="80">
        <f t="shared" si="4"/>
        <v>10</v>
      </c>
      <c r="H9" s="92">
        <f>SUM(H10:H12)</f>
        <v>1</v>
      </c>
      <c r="I9" s="78">
        <v>6</v>
      </c>
      <c r="J9" s="59"/>
      <c r="K9" s="59"/>
      <c r="L9" s="102"/>
      <c r="M9" s="102" t="s">
        <v>18</v>
      </c>
      <c r="N9" s="102" t="s">
        <v>18</v>
      </c>
      <c r="O9" s="102"/>
    </row>
    <row r="10" spans="1:15" s="28" customFormat="1" x14ac:dyDescent="0.25">
      <c r="A10" s="111" t="s">
        <v>19</v>
      </c>
      <c r="B10" s="100" t="s">
        <v>52</v>
      </c>
      <c r="C10" s="98"/>
      <c r="D10" s="98">
        <v>12</v>
      </c>
      <c r="E10" s="73">
        <v>18</v>
      </c>
      <c r="F10" s="98">
        <v>10</v>
      </c>
      <c r="G10" s="98"/>
      <c r="H10" s="83">
        <v>0.4</v>
      </c>
      <c r="I10" s="85"/>
      <c r="J10" s="57">
        <v>3</v>
      </c>
      <c r="K10" s="57" t="s">
        <v>21</v>
      </c>
      <c r="L10" s="67"/>
      <c r="M10" s="67" t="s">
        <v>22</v>
      </c>
      <c r="N10" s="67" t="s">
        <v>18</v>
      </c>
      <c r="O10" s="67" t="s">
        <v>23</v>
      </c>
    </row>
    <row r="11" spans="1:15" s="28" customFormat="1" x14ac:dyDescent="0.25">
      <c r="A11" s="111" t="s">
        <v>19</v>
      </c>
      <c r="B11" s="90" t="s">
        <v>53</v>
      </c>
      <c r="C11" s="96"/>
      <c r="D11" s="96">
        <v>10</v>
      </c>
      <c r="E11" s="72">
        <v>10</v>
      </c>
      <c r="F11" s="97"/>
      <c r="G11" s="97"/>
      <c r="H11" s="83">
        <v>0.2</v>
      </c>
      <c r="I11" s="83"/>
      <c r="J11" s="56">
        <v>2</v>
      </c>
      <c r="K11" s="67" t="s">
        <v>21</v>
      </c>
      <c r="L11" s="67"/>
      <c r="M11" s="67" t="s">
        <v>22</v>
      </c>
      <c r="N11" s="67" t="s">
        <v>18</v>
      </c>
      <c r="O11" s="67" t="s">
        <v>23</v>
      </c>
    </row>
    <row r="12" spans="1:15" x14ac:dyDescent="0.25">
      <c r="A12" s="111" t="s">
        <v>19</v>
      </c>
      <c r="B12" s="90" t="s">
        <v>54</v>
      </c>
      <c r="C12" s="96"/>
      <c r="D12" s="96">
        <v>8</v>
      </c>
      <c r="E12" s="72">
        <v>8</v>
      </c>
      <c r="F12" s="97">
        <v>16</v>
      </c>
      <c r="G12" s="97">
        <v>10</v>
      </c>
      <c r="H12" s="83">
        <v>0.4</v>
      </c>
      <c r="I12" s="83"/>
      <c r="J12" s="56">
        <v>2</v>
      </c>
      <c r="K12" s="67" t="s">
        <v>21</v>
      </c>
      <c r="L12" s="67"/>
      <c r="M12" s="67" t="s">
        <v>22</v>
      </c>
      <c r="N12" s="67" t="s">
        <v>18</v>
      </c>
      <c r="O12" s="67" t="s">
        <v>23</v>
      </c>
    </row>
    <row r="13" spans="1:15" x14ac:dyDescent="0.25">
      <c r="A13" s="92" t="s">
        <v>16</v>
      </c>
      <c r="B13" s="93" t="s">
        <v>55</v>
      </c>
      <c r="C13" s="80">
        <f>SUM(D13:F13)</f>
        <v>42</v>
      </c>
      <c r="D13" s="80">
        <f>SUM(D14:D15)</f>
        <v>28</v>
      </c>
      <c r="E13" s="71">
        <f t="shared" ref="E13:G13" si="5">SUM(E14:E15)</f>
        <v>14</v>
      </c>
      <c r="F13" s="80">
        <f t="shared" si="5"/>
        <v>0</v>
      </c>
      <c r="G13" s="80">
        <f t="shared" si="5"/>
        <v>0</v>
      </c>
      <c r="H13" s="92">
        <f>SUM(H14:H15)</f>
        <v>1</v>
      </c>
      <c r="I13" s="78">
        <v>5</v>
      </c>
      <c r="J13" s="59"/>
      <c r="K13" s="59"/>
      <c r="L13" s="102"/>
      <c r="M13" s="102" t="s">
        <v>18</v>
      </c>
      <c r="N13" s="102" t="s">
        <v>18</v>
      </c>
      <c r="O13" s="102"/>
    </row>
    <row r="14" spans="1:15" x14ac:dyDescent="0.25">
      <c r="A14" s="28"/>
      <c r="B14" s="90" t="s">
        <v>56</v>
      </c>
      <c r="C14" s="98"/>
      <c r="D14" s="98">
        <v>18</v>
      </c>
      <c r="E14" s="73">
        <v>2</v>
      </c>
      <c r="F14" s="98"/>
      <c r="G14" s="98"/>
      <c r="H14" s="83">
        <f>1/2</f>
        <v>0.5</v>
      </c>
      <c r="I14" s="83"/>
      <c r="J14" s="56">
        <v>3</v>
      </c>
      <c r="K14" s="67" t="s">
        <v>21</v>
      </c>
      <c r="L14" s="67"/>
      <c r="M14" s="67" t="s">
        <v>22</v>
      </c>
      <c r="N14" s="67" t="s">
        <v>18</v>
      </c>
      <c r="O14" s="67" t="s">
        <v>23</v>
      </c>
    </row>
    <row r="15" spans="1:15" x14ac:dyDescent="0.25">
      <c r="A15" s="111" t="s">
        <v>19</v>
      </c>
      <c r="B15" s="68" t="s">
        <v>57</v>
      </c>
      <c r="C15" s="96"/>
      <c r="D15" s="96">
        <v>10</v>
      </c>
      <c r="E15" s="72">
        <v>12</v>
      </c>
      <c r="F15" s="96"/>
      <c r="G15" s="96"/>
      <c r="H15" s="83">
        <f>1/2</f>
        <v>0.5</v>
      </c>
      <c r="I15" s="82"/>
      <c r="J15" s="56">
        <v>4</v>
      </c>
      <c r="K15" s="67" t="s">
        <v>21</v>
      </c>
      <c r="L15" s="67"/>
      <c r="M15" s="67" t="s">
        <v>22</v>
      </c>
      <c r="N15" s="67" t="s">
        <v>18</v>
      </c>
      <c r="O15" s="67" t="s">
        <v>23</v>
      </c>
    </row>
    <row r="16" spans="1:15" x14ac:dyDescent="0.25">
      <c r="A16" s="78" t="s">
        <v>16</v>
      </c>
      <c r="B16" s="89" t="s">
        <v>58</v>
      </c>
      <c r="C16" s="80">
        <f t="shared" ref="C16" si="6">SUM(D16:F16)</f>
        <v>33</v>
      </c>
      <c r="D16" s="80">
        <f>SUM(D17:D18)</f>
        <v>0</v>
      </c>
      <c r="E16" s="71">
        <f t="shared" ref="E16:G16" si="7">SUM(E17:E18)</f>
        <v>33</v>
      </c>
      <c r="F16" s="80">
        <f t="shared" si="7"/>
        <v>0</v>
      </c>
      <c r="G16" s="80">
        <f t="shared" si="7"/>
        <v>14</v>
      </c>
      <c r="H16" s="92">
        <f>SUM(H17:H18)</f>
        <v>1</v>
      </c>
      <c r="I16" s="78">
        <v>3</v>
      </c>
      <c r="J16" s="59"/>
      <c r="K16" s="59"/>
      <c r="L16" s="102"/>
      <c r="M16" s="102" t="s">
        <v>18</v>
      </c>
      <c r="N16" s="102" t="s">
        <v>18</v>
      </c>
      <c r="O16" s="102"/>
    </row>
    <row r="17" spans="1:15" x14ac:dyDescent="0.25">
      <c r="A17" s="111" t="s">
        <v>19</v>
      </c>
      <c r="B17" s="100" t="s">
        <v>59</v>
      </c>
      <c r="C17" s="98"/>
      <c r="D17" s="97"/>
      <c r="E17" s="73">
        <v>24</v>
      </c>
      <c r="F17" s="97"/>
      <c r="G17" s="97">
        <v>10</v>
      </c>
      <c r="H17" s="83">
        <v>0.73</v>
      </c>
      <c r="I17" s="85"/>
      <c r="J17" s="58">
        <v>3</v>
      </c>
      <c r="K17" s="67" t="s">
        <v>21</v>
      </c>
      <c r="L17" s="67"/>
      <c r="M17" s="67" t="s">
        <v>22</v>
      </c>
      <c r="N17" s="67" t="s">
        <v>18</v>
      </c>
      <c r="O17" s="67" t="s">
        <v>23</v>
      </c>
    </row>
    <row r="18" spans="1:15" x14ac:dyDescent="0.25">
      <c r="A18" s="111" t="s">
        <v>19</v>
      </c>
      <c r="B18" s="100" t="s">
        <v>60</v>
      </c>
      <c r="C18" s="98"/>
      <c r="D18" s="97"/>
      <c r="E18" s="73">
        <v>9</v>
      </c>
      <c r="F18" s="97"/>
      <c r="G18" s="97">
        <v>4</v>
      </c>
      <c r="H18" s="83">
        <v>0.27</v>
      </c>
      <c r="I18" s="85"/>
      <c r="J18" s="58">
        <v>2</v>
      </c>
      <c r="K18" s="67" t="s">
        <v>21</v>
      </c>
      <c r="L18" s="67"/>
      <c r="M18" s="67" t="s">
        <v>22</v>
      </c>
      <c r="N18" s="67" t="s">
        <v>18</v>
      </c>
      <c r="O18" s="67" t="s">
        <v>23</v>
      </c>
    </row>
    <row r="19" spans="1:15" x14ac:dyDescent="0.25">
      <c r="A19" s="78" t="s">
        <v>16</v>
      </c>
      <c r="B19" s="89" t="s">
        <v>61</v>
      </c>
      <c r="C19" s="80">
        <f>SUM(D19:F19)</f>
        <v>30</v>
      </c>
      <c r="D19" s="80">
        <f>SUM(D20:D20)</f>
        <v>0</v>
      </c>
      <c r="E19" s="71">
        <f>SUM(E20:E20)</f>
        <v>30</v>
      </c>
      <c r="F19" s="80">
        <f>SUM(F20:F20)</f>
        <v>0</v>
      </c>
      <c r="G19" s="80">
        <f>SUM(G20:G24)</f>
        <v>20</v>
      </c>
      <c r="H19" s="92">
        <f>SUM(H20)</f>
        <v>1</v>
      </c>
      <c r="I19" s="78">
        <v>3</v>
      </c>
      <c r="J19" s="59"/>
      <c r="K19" s="59"/>
      <c r="L19" s="102"/>
      <c r="M19" s="102" t="s">
        <v>18</v>
      </c>
      <c r="N19" s="102" t="s">
        <v>18</v>
      </c>
      <c r="O19" s="102"/>
    </row>
    <row r="20" spans="1:15" x14ac:dyDescent="0.25">
      <c r="A20" s="79" t="s">
        <v>19</v>
      </c>
      <c r="B20" s="100" t="s">
        <v>62</v>
      </c>
      <c r="C20" s="98"/>
      <c r="D20" s="97"/>
      <c r="E20" s="73">
        <v>30</v>
      </c>
      <c r="F20" s="97"/>
      <c r="G20" s="97">
        <v>20</v>
      </c>
      <c r="H20" s="84">
        <v>1</v>
      </c>
      <c r="I20" s="83"/>
      <c r="J20" s="58">
        <v>3</v>
      </c>
      <c r="K20" s="67" t="s">
        <v>21</v>
      </c>
      <c r="L20" s="67"/>
      <c r="M20" s="67" t="s">
        <v>22</v>
      </c>
      <c r="N20" s="67" t="s">
        <v>18</v>
      </c>
      <c r="O20" s="67" t="s">
        <v>23</v>
      </c>
    </row>
    <row r="21" spans="1:15" x14ac:dyDescent="0.25">
      <c r="A21" s="78" t="s">
        <v>16</v>
      </c>
      <c r="B21" s="93" t="s">
        <v>63</v>
      </c>
      <c r="C21" s="80">
        <f t="shared" ref="C21" si="8">SUM(D21:F21)</f>
        <v>0.2</v>
      </c>
      <c r="D21" s="80">
        <f>SUM(D22)</f>
        <v>0</v>
      </c>
      <c r="E21" s="74">
        <f t="shared" ref="E21:H21" si="9">SUM(E22)</f>
        <v>0.2</v>
      </c>
      <c r="F21" s="80">
        <f t="shared" si="9"/>
        <v>0</v>
      </c>
      <c r="G21" s="80">
        <f t="shared" si="9"/>
        <v>0</v>
      </c>
      <c r="H21" s="92">
        <f t="shared" si="9"/>
        <v>1</v>
      </c>
      <c r="I21" s="78">
        <v>2</v>
      </c>
      <c r="J21" s="59"/>
      <c r="K21" s="59"/>
      <c r="L21" s="102"/>
      <c r="M21" s="102" t="s">
        <v>18</v>
      </c>
      <c r="N21" s="102" t="s">
        <v>18</v>
      </c>
      <c r="O21" s="102"/>
    </row>
    <row r="22" spans="1:15" x14ac:dyDescent="0.25">
      <c r="A22" s="79" t="s">
        <v>19</v>
      </c>
      <c r="B22" s="100" t="s">
        <v>64</v>
      </c>
      <c r="C22" s="81"/>
      <c r="D22" s="97"/>
      <c r="E22" s="75">
        <v>0.2</v>
      </c>
      <c r="F22" s="97"/>
      <c r="G22" s="97"/>
      <c r="H22" s="83">
        <v>1</v>
      </c>
      <c r="I22" s="83"/>
      <c r="J22" s="58">
        <v>1</v>
      </c>
      <c r="K22" s="67" t="s">
        <v>65</v>
      </c>
      <c r="L22" s="67"/>
      <c r="M22" s="67" t="s">
        <v>22</v>
      </c>
      <c r="N22" s="67" t="s">
        <v>18</v>
      </c>
      <c r="O22" s="67" t="s">
        <v>23</v>
      </c>
    </row>
    <row r="23" spans="1:15" x14ac:dyDescent="0.25">
      <c r="A23" s="82"/>
      <c r="B23" s="43"/>
      <c r="C23" s="43"/>
      <c r="D23" s="43"/>
      <c r="E23" s="43"/>
      <c r="F23" s="43"/>
      <c r="G23" s="43"/>
      <c r="H23" s="27"/>
      <c r="I23" s="27"/>
      <c r="J23" s="82"/>
      <c r="K23" s="82"/>
      <c r="L23" s="82"/>
      <c r="M23" s="82"/>
      <c r="N23" s="82"/>
      <c r="O23" s="82"/>
    </row>
    <row r="24" spans="1:15" x14ac:dyDescent="0.25">
      <c r="A24" s="95" t="s">
        <v>42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x14ac:dyDescent="0.25">
      <c r="A25" s="95" t="s">
        <v>66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</sheetData>
  <pageMargins left="0.70866141732283472" right="0.70866141732283472" top="1.3385826771653544" bottom="0.74803149606299213" header="0.31496062992125984" footer="0.31496062992125984"/>
  <pageSetup paperSize="9" scale="71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  <pageSetUpPr fitToPage="1"/>
  </sheetPr>
  <dimension ref="A1:O23"/>
  <sheetViews>
    <sheetView zoomScale="40" zoomScaleNormal="40" workbookViewId="0">
      <selection activeCell="E30" sqref="E30"/>
    </sheetView>
  </sheetViews>
  <sheetFormatPr baseColWidth="10" defaultColWidth="10.8554687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9" width="7.7109375" style="23" customWidth="1"/>
    <col min="10" max="11" width="13.7109375" style="23" customWidth="1"/>
    <col min="12" max="12" width="22" style="23" customWidth="1"/>
    <col min="13" max="13" width="27.7109375" style="23" customWidth="1"/>
    <col min="14" max="14" width="24.85546875" style="23" customWidth="1"/>
    <col min="15" max="15" width="23.28515625" style="23" customWidth="1"/>
    <col min="16" max="16384" width="10.8554687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 t="str">
        <f ca="1">RIGHT(CELL("filename",A$1),LEN(CELL("filename",A$1))-SEARCH("]",CELL("filename",A$1),1))</f>
        <v>MCC BAT4-S7</v>
      </c>
      <c r="B2" s="101" t="s">
        <v>67</v>
      </c>
      <c r="C2" s="101">
        <f>SUM(D2:F2)</f>
        <v>386</v>
      </c>
      <c r="D2" s="101">
        <f>D6+D9+D12+D16+D19+D3</f>
        <v>103</v>
      </c>
      <c r="E2" s="101">
        <f t="shared" ref="E2:G2" si="0">E6+E9+E12+E16+E19+E3</f>
        <v>242</v>
      </c>
      <c r="F2" s="101">
        <f t="shared" si="0"/>
        <v>41</v>
      </c>
      <c r="G2" s="101">
        <f t="shared" si="0"/>
        <v>26</v>
      </c>
      <c r="H2" s="101"/>
      <c r="I2" s="101">
        <f t="shared" ref="I2" si="1">I6+I9+I12+I16+I19+I3</f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89" t="s">
        <v>68</v>
      </c>
      <c r="C3" s="80">
        <f t="shared" ref="C3" si="2">SUM(D3:F3)</f>
        <v>83</v>
      </c>
      <c r="D3" s="80">
        <f>SUM(D4:D5)</f>
        <v>25</v>
      </c>
      <c r="E3" s="80">
        <f t="shared" ref="E3:H3" si="3">SUM(E4:E5)</f>
        <v>46</v>
      </c>
      <c r="F3" s="80">
        <f t="shared" si="3"/>
        <v>12</v>
      </c>
      <c r="G3" s="80">
        <f t="shared" si="3"/>
        <v>0</v>
      </c>
      <c r="H3" s="92">
        <f t="shared" si="3"/>
        <v>1</v>
      </c>
      <c r="I3" s="78">
        <v>6</v>
      </c>
      <c r="J3" s="55"/>
      <c r="K3" s="55"/>
      <c r="L3" s="102"/>
      <c r="M3" s="102" t="s">
        <v>18</v>
      </c>
      <c r="N3" s="102" t="s">
        <v>18</v>
      </c>
      <c r="O3" s="102"/>
    </row>
    <row r="4" spans="1:15" x14ac:dyDescent="0.25">
      <c r="A4" s="79" t="s">
        <v>19</v>
      </c>
      <c r="B4" s="86" t="s">
        <v>69</v>
      </c>
      <c r="C4" s="96"/>
      <c r="D4" s="96">
        <v>8</v>
      </c>
      <c r="E4" s="96">
        <v>16</v>
      </c>
      <c r="F4" s="97">
        <v>12</v>
      </c>
      <c r="G4" s="97"/>
      <c r="H4" s="52">
        <v>0.3</v>
      </c>
      <c r="I4" s="83"/>
      <c r="J4" s="56">
        <v>3</v>
      </c>
      <c r="K4" s="67" t="s">
        <v>21</v>
      </c>
      <c r="L4" s="67"/>
      <c r="M4" s="67" t="s">
        <v>22</v>
      </c>
      <c r="N4" s="67" t="s">
        <v>18</v>
      </c>
      <c r="O4" s="67" t="s">
        <v>23</v>
      </c>
    </row>
    <row r="5" spans="1:15" x14ac:dyDescent="0.25">
      <c r="A5" s="79" t="s">
        <v>19</v>
      </c>
      <c r="B5" s="86" t="s">
        <v>70</v>
      </c>
      <c r="C5" s="96"/>
      <c r="D5" s="96">
        <v>17</v>
      </c>
      <c r="E5" s="96">
        <v>30</v>
      </c>
      <c r="F5" s="97">
        <v>0</v>
      </c>
      <c r="G5" s="38"/>
      <c r="H5" s="52">
        <v>0.7</v>
      </c>
      <c r="I5" s="83"/>
      <c r="J5" s="56">
        <v>3</v>
      </c>
      <c r="K5" s="67" t="s">
        <v>21</v>
      </c>
      <c r="L5" s="67"/>
      <c r="M5" s="67" t="s">
        <v>22</v>
      </c>
      <c r="N5" s="67" t="s">
        <v>18</v>
      </c>
      <c r="O5" s="67" t="s">
        <v>23</v>
      </c>
    </row>
    <row r="6" spans="1:15" x14ac:dyDescent="0.25">
      <c r="A6" s="78" t="s">
        <v>16</v>
      </c>
      <c r="B6" s="89" t="s">
        <v>71</v>
      </c>
      <c r="C6" s="80">
        <f t="shared" ref="C6" si="4">SUM(D6:F6)</f>
        <v>61</v>
      </c>
      <c r="D6" s="80">
        <f>SUM(D7:D8)</f>
        <v>25</v>
      </c>
      <c r="E6" s="80">
        <f t="shared" ref="E6:H6" si="5">SUM(E7:E8)</f>
        <v>36</v>
      </c>
      <c r="F6" s="80">
        <f t="shared" si="5"/>
        <v>0</v>
      </c>
      <c r="G6" s="80">
        <f t="shared" si="5"/>
        <v>8</v>
      </c>
      <c r="H6" s="92">
        <f t="shared" si="5"/>
        <v>1</v>
      </c>
      <c r="I6" s="78">
        <v>6</v>
      </c>
      <c r="J6" s="55"/>
      <c r="K6" s="55"/>
      <c r="L6" s="102"/>
      <c r="M6" s="102" t="s">
        <v>18</v>
      </c>
      <c r="N6" s="102" t="s">
        <v>18</v>
      </c>
      <c r="O6" s="102"/>
    </row>
    <row r="7" spans="1:15" x14ac:dyDescent="0.25">
      <c r="A7" s="79" t="s">
        <v>19</v>
      </c>
      <c r="B7" s="86" t="s">
        <v>72</v>
      </c>
      <c r="C7" s="96"/>
      <c r="D7" s="96">
        <v>13</v>
      </c>
      <c r="E7" s="96">
        <v>18</v>
      </c>
      <c r="F7" s="97"/>
      <c r="G7" s="97">
        <v>8</v>
      </c>
      <c r="H7" s="79">
        <f>1/2</f>
        <v>0.5</v>
      </c>
      <c r="I7" s="83"/>
      <c r="J7" s="56">
        <v>3</v>
      </c>
      <c r="K7" s="67" t="s">
        <v>21</v>
      </c>
      <c r="L7" s="67"/>
      <c r="M7" s="67" t="s">
        <v>22</v>
      </c>
      <c r="N7" s="67" t="s">
        <v>18</v>
      </c>
      <c r="O7" s="67" t="s">
        <v>23</v>
      </c>
    </row>
    <row r="8" spans="1:15" x14ac:dyDescent="0.25">
      <c r="A8" s="79" t="s">
        <v>19</v>
      </c>
      <c r="B8" s="86" t="s">
        <v>73</v>
      </c>
      <c r="C8" s="96"/>
      <c r="D8" s="96">
        <v>12</v>
      </c>
      <c r="E8" s="96">
        <v>18</v>
      </c>
      <c r="F8" s="97"/>
      <c r="G8" s="97"/>
      <c r="H8" s="79">
        <f>1/2</f>
        <v>0.5</v>
      </c>
      <c r="I8" s="83"/>
      <c r="J8" s="56">
        <v>2</v>
      </c>
      <c r="K8" s="67" t="s">
        <v>21</v>
      </c>
      <c r="L8" s="67"/>
      <c r="M8" s="67" t="s">
        <v>22</v>
      </c>
      <c r="N8" s="67" t="s">
        <v>18</v>
      </c>
      <c r="O8" s="67" t="s">
        <v>23</v>
      </c>
    </row>
    <row r="9" spans="1:15" s="28" customFormat="1" x14ac:dyDescent="0.25">
      <c r="A9" s="78" t="s">
        <v>16</v>
      </c>
      <c r="B9" s="89" t="s">
        <v>74</v>
      </c>
      <c r="C9" s="80">
        <f t="shared" ref="C9:C19" si="6">SUM(D9:F9)</f>
        <v>89</v>
      </c>
      <c r="D9" s="80">
        <f>SUM(D10:D11)</f>
        <v>26</v>
      </c>
      <c r="E9" s="80">
        <f t="shared" ref="E9:H9" si="7">SUM(E10:E11)</f>
        <v>38</v>
      </c>
      <c r="F9" s="80">
        <f t="shared" si="7"/>
        <v>25</v>
      </c>
      <c r="G9" s="80">
        <f t="shared" si="7"/>
        <v>0</v>
      </c>
      <c r="H9" s="92">
        <f t="shared" si="7"/>
        <v>1</v>
      </c>
      <c r="I9" s="78">
        <v>6</v>
      </c>
      <c r="J9" s="55"/>
      <c r="K9" s="55"/>
      <c r="L9" s="102"/>
      <c r="M9" s="102" t="s">
        <v>18</v>
      </c>
      <c r="N9" s="102" t="s">
        <v>18</v>
      </c>
      <c r="O9" s="102"/>
    </row>
    <row r="10" spans="1:15" s="28" customFormat="1" x14ac:dyDescent="0.25">
      <c r="A10" s="79" t="s">
        <v>19</v>
      </c>
      <c r="B10" s="87" t="s">
        <v>75</v>
      </c>
      <c r="C10" s="96"/>
      <c r="D10" s="97">
        <v>8</v>
      </c>
      <c r="E10" s="97">
        <v>17</v>
      </c>
      <c r="F10" s="97">
        <v>16</v>
      </c>
      <c r="G10" s="97"/>
      <c r="H10" s="79">
        <f>1/2</f>
        <v>0.5</v>
      </c>
      <c r="I10" s="32"/>
      <c r="J10" s="57">
        <v>3</v>
      </c>
      <c r="K10" s="67" t="s">
        <v>21</v>
      </c>
      <c r="L10" s="67"/>
      <c r="M10" s="67" t="s">
        <v>22</v>
      </c>
      <c r="N10" s="67" t="s">
        <v>18</v>
      </c>
      <c r="O10" s="67" t="s">
        <v>23</v>
      </c>
    </row>
    <row r="11" spans="1:15" x14ac:dyDescent="0.25">
      <c r="A11" s="79" t="s">
        <v>19</v>
      </c>
      <c r="B11" s="86" t="s">
        <v>76</v>
      </c>
      <c r="C11" s="96"/>
      <c r="D11" s="97">
        <v>18</v>
      </c>
      <c r="E11" s="97">
        <v>21</v>
      </c>
      <c r="F11" s="97">
        <v>9</v>
      </c>
      <c r="G11" s="38"/>
      <c r="H11" s="79">
        <f>1/2</f>
        <v>0.5</v>
      </c>
      <c r="I11" s="32"/>
      <c r="J11" s="57">
        <v>3</v>
      </c>
      <c r="K11" s="67" t="s">
        <v>21</v>
      </c>
      <c r="L11" s="67"/>
      <c r="M11" s="67" t="s">
        <v>22</v>
      </c>
      <c r="N11" s="67" t="s">
        <v>18</v>
      </c>
      <c r="O11" s="67" t="s">
        <v>23</v>
      </c>
    </row>
    <row r="12" spans="1:15" x14ac:dyDescent="0.25">
      <c r="A12" s="78" t="s">
        <v>16</v>
      </c>
      <c r="B12" s="93" t="s">
        <v>77</v>
      </c>
      <c r="C12" s="80">
        <f t="shared" si="6"/>
        <v>83</v>
      </c>
      <c r="D12" s="80">
        <f>SUM(D13:D15)</f>
        <v>27</v>
      </c>
      <c r="E12" s="80">
        <f t="shared" ref="E12:H12" si="8">SUM(E13:E15)</f>
        <v>52</v>
      </c>
      <c r="F12" s="80">
        <f t="shared" si="8"/>
        <v>4</v>
      </c>
      <c r="G12" s="80">
        <f t="shared" si="8"/>
        <v>0</v>
      </c>
      <c r="H12" s="92">
        <f t="shared" si="8"/>
        <v>1</v>
      </c>
      <c r="I12" s="78">
        <v>6</v>
      </c>
      <c r="J12" s="55"/>
      <c r="K12" s="55"/>
      <c r="L12" s="102"/>
      <c r="M12" s="102" t="s">
        <v>18</v>
      </c>
      <c r="N12" s="102" t="s">
        <v>18</v>
      </c>
      <c r="O12" s="102"/>
    </row>
    <row r="13" spans="1:15" x14ac:dyDescent="0.25">
      <c r="A13" s="79" t="s">
        <v>19</v>
      </c>
      <c r="B13" s="86" t="s">
        <v>78</v>
      </c>
      <c r="C13" s="96"/>
      <c r="D13" s="97">
        <v>8</v>
      </c>
      <c r="E13" s="96">
        <v>16</v>
      </c>
      <c r="F13" s="97"/>
      <c r="G13" s="97"/>
      <c r="H13" s="76">
        <v>0.3</v>
      </c>
      <c r="I13" s="83"/>
      <c r="J13" s="56">
        <v>2</v>
      </c>
      <c r="K13" s="67" t="s">
        <v>21</v>
      </c>
      <c r="L13" s="67"/>
      <c r="M13" s="67" t="s">
        <v>22</v>
      </c>
      <c r="N13" s="67" t="s">
        <v>18</v>
      </c>
      <c r="O13" s="67" t="s">
        <v>23</v>
      </c>
    </row>
    <row r="14" spans="1:15" x14ac:dyDescent="0.25">
      <c r="A14" s="79" t="s">
        <v>19</v>
      </c>
      <c r="B14" s="86" t="s">
        <v>79</v>
      </c>
      <c r="C14" s="96"/>
      <c r="D14" s="97"/>
      <c r="E14" s="96">
        <v>26</v>
      </c>
      <c r="F14" s="97"/>
      <c r="G14" s="97"/>
      <c r="H14" s="76">
        <v>0.3</v>
      </c>
      <c r="I14" s="83"/>
      <c r="J14" s="56">
        <v>3</v>
      </c>
      <c r="K14" s="67" t="s">
        <v>21</v>
      </c>
      <c r="L14" s="67"/>
      <c r="M14" s="67" t="s">
        <v>22</v>
      </c>
      <c r="N14" s="67" t="s">
        <v>18</v>
      </c>
      <c r="O14" s="67" t="s">
        <v>23</v>
      </c>
    </row>
    <row r="15" spans="1:15" x14ac:dyDescent="0.25">
      <c r="A15" s="79" t="s">
        <v>19</v>
      </c>
      <c r="B15" s="86" t="s">
        <v>80</v>
      </c>
      <c r="C15" s="96"/>
      <c r="D15" s="97">
        <v>19</v>
      </c>
      <c r="E15" s="96">
        <v>10</v>
      </c>
      <c r="F15" s="97">
        <v>4</v>
      </c>
      <c r="G15" s="97"/>
      <c r="H15" s="76">
        <v>0.4</v>
      </c>
      <c r="I15" s="83"/>
      <c r="J15" s="56">
        <v>3</v>
      </c>
      <c r="K15" s="67" t="s">
        <v>21</v>
      </c>
      <c r="L15" s="67"/>
      <c r="M15" s="67" t="s">
        <v>22</v>
      </c>
      <c r="N15" s="67" t="s">
        <v>18</v>
      </c>
      <c r="O15" s="67" t="s">
        <v>23</v>
      </c>
    </row>
    <row r="16" spans="1:15" x14ac:dyDescent="0.25">
      <c r="A16" s="78" t="s">
        <v>16</v>
      </c>
      <c r="B16" s="89" t="s">
        <v>81</v>
      </c>
      <c r="C16" s="80">
        <f t="shared" si="6"/>
        <v>40</v>
      </c>
      <c r="D16" s="80">
        <f>SUM(D17:D18)</f>
        <v>0</v>
      </c>
      <c r="E16" s="80">
        <f t="shared" ref="E16:H16" si="9">SUM(E17:E18)</f>
        <v>40</v>
      </c>
      <c r="F16" s="80">
        <f t="shared" si="9"/>
        <v>0</v>
      </c>
      <c r="G16" s="80">
        <f t="shared" si="9"/>
        <v>8</v>
      </c>
      <c r="H16" s="92">
        <f t="shared" si="9"/>
        <v>1</v>
      </c>
      <c r="I16" s="78">
        <v>4</v>
      </c>
      <c r="J16" s="55"/>
      <c r="K16" s="55"/>
      <c r="L16" s="102"/>
      <c r="M16" s="102" t="s">
        <v>18</v>
      </c>
      <c r="N16" s="102" t="s">
        <v>18</v>
      </c>
      <c r="O16" s="102"/>
    </row>
    <row r="17" spans="1:15" x14ac:dyDescent="0.25">
      <c r="A17" s="79" t="s">
        <v>19</v>
      </c>
      <c r="B17" s="86" t="s">
        <v>82</v>
      </c>
      <c r="C17" s="96"/>
      <c r="D17" s="97"/>
      <c r="E17" s="96">
        <v>24</v>
      </c>
      <c r="F17" s="97"/>
      <c r="G17" s="97">
        <v>4</v>
      </c>
      <c r="H17" s="76">
        <v>0.67</v>
      </c>
      <c r="I17" s="83"/>
      <c r="J17" s="56">
        <v>3</v>
      </c>
      <c r="K17" s="67" t="s">
        <v>21</v>
      </c>
      <c r="L17" s="67"/>
      <c r="M17" s="67" t="s">
        <v>22</v>
      </c>
      <c r="N17" s="67" t="s">
        <v>18</v>
      </c>
      <c r="O17" s="67" t="s">
        <v>23</v>
      </c>
    </row>
    <row r="18" spans="1:15" s="28" customFormat="1" x14ac:dyDescent="0.25">
      <c r="A18" s="79" t="s">
        <v>19</v>
      </c>
      <c r="B18" s="86" t="s">
        <v>83</v>
      </c>
      <c r="C18" s="96"/>
      <c r="D18" s="97"/>
      <c r="E18" s="96">
        <v>16</v>
      </c>
      <c r="F18" s="97"/>
      <c r="G18" s="97">
        <v>4</v>
      </c>
      <c r="H18" s="76">
        <v>0.33</v>
      </c>
      <c r="I18" s="83"/>
      <c r="J18" s="67">
        <v>2</v>
      </c>
      <c r="K18" s="67" t="s">
        <v>21</v>
      </c>
      <c r="L18" s="67"/>
      <c r="M18" s="67" t="s">
        <v>22</v>
      </c>
      <c r="N18" s="67" t="s">
        <v>18</v>
      </c>
      <c r="O18" s="67" t="s">
        <v>23</v>
      </c>
    </row>
    <row r="19" spans="1:15" x14ac:dyDescent="0.25">
      <c r="A19" s="78" t="s">
        <v>16</v>
      </c>
      <c r="B19" s="89" t="s">
        <v>40</v>
      </c>
      <c r="C19" s="80">
        <f t="shared" si="6"/>
        <v>30</v>
      </c>
      <c r="D19" s="80">
        <f>SUM(D20)</f>
        <v>0</v>
      </c>
      <c r="E19" s="80">
        <f t="shared" ref="E19:H19" si="10">SUM(E20)</f>
        <v>30</v>
      </c>
      <c r="F19" s="80">
        <f t="shared" si="10"/>
        <v>0</v>
      </c>
      <c r="G19" s="80">
        <f t="shared" si="10"/>
        <v>10</v>
      </c>
      <c r="H19" s="92">
        <f t="shared" si="10"/>
        <v>1</v>
      </c>
      <c r="I19" s="78">
        <v>2</v>
      </c>
      <c r="J19" s="55"/>
      <c r="K19" s="55"/>
      <c r="L19" s="102"/>
      <c r="M19" s="102" t="s">
        <v>18</v>
      </c>
      <c r="N19" s="102" t="s">
        <v>18</v>
      </c>
      <c r="O19" s="102"/>
    </row>
    <row r="20" spans="1:15" s="28" customFormat="1" x14ac:dyDescent="0.25">
      <c r="A20" s="79" t="s">
        <v>19</v>
      </c>
      <c r="B20" s="86" t="s">
        <v>84</v>
      </c>
      <c r="C20" s="96"/>
      <c r="D20" s="97"/>
      <c r="E20" s="96">
        <v>30</v>
      </c>
      <c r="F20" s="97"/>
      <c r="G20" s="97">
        <v>10</v>
      </c>
      <c r="H20" s="79">
        <v>1</v>
      </c>
      <c r="I20" s="83"/>
      <c r="J20" s="56">
        <v>2</v>
      </c>
      <c r="K20" s="67" t="s">
        <v>21</v>
      </c>
      <c r="L20" s="67"/>
      <c r="M20" s="67" t="s">
        <v>22</v>
      </c>
      <c r="N20" s="67" t="s">
        <v>18</v>
      </c>
      <c r="O20" s="67"/>
    </row>
    <row r="21" spans="1:15" s="28" customFormat="1" x14ac:dyDescent="0.25">
      <c r="A21" s="1"/>
      <c r="B21" s="41"/>
      <c r="C21" s="41"/>
      <c r="D21" s="41"/>
      <c r="E21" s="41"/>
      <c r="F21" s="41"/>
      <c r="G21" s="41"/>
      <c r="H21" s="42"/>
      <c r="I21" s="27"/>
      <c r="J21" s="40"/>
      <c r="L21" s="82"/>
    </row>
    <row r="22" spans="1:15" s="28" customFormat="1" x14ac:dyDescent="0.25">
      <c r="A22" s="1"/>
      <c r="B22" s="41"/>
      <c r="C22" s="41"/>
      <c r="D22" s="41"/>
      <c r="E22" s="41"/>
      <c r="F22" s="41"/>
      <c r="G22" s="41"/>
      <c r="H22" s="42"/>
      <c r="I22" s="27"/>
      <c r="J22" s="40"/>
      <c r="L22" s="82"/>
    </row>
    <row r="23" spans="1:15" s="28" customFormat="1" x14ac:dyDescent="0.25">
      <c r="A23" s="1"/>
      <c r="B23" s="41"/>
      <c r="C23" s="41"/>
      <c r="D23" s="41"/>
      <c r="E23" s="41"/>
      <c r="F23" s="41"/>
      <c r="G23" s="41"/>
      <c r="H23" s="42"/>
      <c r="I23" s="27"/>
      <c r="J23" s="40"/>
      <c r="L23" s="82"/>
    </row>
  </sheetData>
  <pageMargins left="0.70866141732283472" right="0.70866141732283472" top="1.3385826771653544" bottom="0.74803149606299213" header="0.31496062992125984" footer="0.31496062992125984"/>
  <pageSetup paperSize="9" scale="68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  <pageSetUpPr fitToPage="1"/>
  </sheetPr>
  <dimension ref="A1:O25"/>
  <sheetViews>
    <sheetView zoomScale="40" zoomScaleNormal="40" workbookViewId="0">
      <selection activeCell="I36" sqref="I36"/>
    </sheetView>
  </sheetViews>
  <sheetFormatPr baseColWidth="10" defaultColWidth="19.710937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9" width="7.7109375" style="23" customWidth="1"/>
    <col min="10" max="11" width="13.7109375" style="23" customWidth="1"/>
    <col min="12" max="12" width="16.5703125" style="23" bestFit="1" customWidth="1"/>
    <col min="13" max="13" width="18.85546875" style="23" bestFit="1" customWidth="1"/>
    <col min="14" max="14" width="25.140625" style="23" bestFit="1" customWidth="1"/>
    <col min="15" max="15" width="22.5703125" style="23" bestFit="1" customWidth="1"/>
    <col min="16" max="16384" width="19.710937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24" t="str">
        <f ca="1">RIGHT(CELL("filename",A$1),LEN(CELL("filename",A$1))-SEARCH("]",CELL("filename",A$1),1))</f>
        <v>MCC BAT4-S8</v>
      </c>
      <c r="B2" s="101" t="s">
        <v>85</v>
      </c>
      <c r="C2" s="24">
        <f>SUM(D2:F2)</f>
        <v>357</v>
      </c>
      <c r="D2" s="24">
        <f>D3+D9+D12+D19+D16+D6+D21</f>
        <v>73</v>
      </c>
      <c r="E2" s="24">
        <f>E3+E9+E12+E19+E16+E6+E21</f>
        <v>228</v>
      </c>
      <c r="F2" s="24">
        <f>F3+F9+F12+F19+F16+F6+F21</f>
        <v>56</v>
      </c>
      <c r="G2" s="24">
        <f>G3+G9+G12+G19+G16+G6+G21</f>
        <v>38</v>
      </c>
      <c r="H2" s="24"/>
      <c r="I2" s="24">
        <f>I3+I9+I12+I19+I16+I6+I21</f>
        <v>30</v>
      </c>
      <c r="J2" s="24"/>
      <c r="K2" s="24"/>
      <c r="L2" s="26"/>
      <c r="M2" s="26"/>
      <c r="N2" s="26"/>
      <c r="O2" s="26"/>
    </row>
    <row r="3" spans="1:15" x14ac:dyDescent="0.25">
      <c r="A3" s="78" t="s">
        <v>16</v>
      </c>
      <c r="B3" s="89" t="s">
        <v>86</v>
      </c>
      <c r="C3" s="80">
        <f t="shared" ref="C3" si="0">SUM(D3:F3)</f>
        <v>60</v>
      </c>
      <c r="D3" s="80">
        <f>SUM(D4:D5)</f>
        <v>20</v>
      </c>
      <c r="E3" s="80">
        <f t="shared" ref="E3:H3" si="1">SUM(E4:E5)</f>
        <v>34</v>
      </c>
      <c r="F3" s="80">
        <f t="shared" si="1"/>
        <v>6</v>
      </c>
      <c r="G3" s="80">
        <f t="shared" si="1"/>
        <v>0</v>
      </c>
      <c r="H3" s="92">
        <f t="shared" si="1"/>
        <v>1</v>
      </c>
      <c r="I3" s="78">
        <v>4</v>
      </c>
      <c r="J3" s="55"/>
      <c r="K3" s="55"/>
      <c r="L3" s="102"/>
      <c r="M3" s="102" t="s">
        <v>18</v>
      </c>
      <c r="N3" s="102" t="s">
        <v>18</v>
      </c>
      <c r="O3" s="102"/>
    </row>
    <row r="4" spans="1:15" x14ac:dyDescent="0.25">
      <c r="A4" s="79" t="s">
        <v>19</v>
      </c>
      <c r="B4" s="90" t="s">
        <v>87</v>
      </c>
      <c r="C4" s="96"/>
      <c r="D4" s="96">
        <v>8</v>
      </c>
      <c r="E4" s="96">
        <v>10</v>
      </c>
      <c r="F4" s="97">
        <v>6</v>
      </c>
      <c r="G4" s="97"/>
      <c r="H4" s="83">
        <f>2/5</f>
        <v>0.4</v>
      </c>
      <c r="I4" s="83"/>
      <c r="J4" s="56">
        <v>3</v>
      </c>
      <c r="K4" s="67" t="s">
        <v>21</v>
      </c>
      <c r="L4" s="67"/>
      <c r="M4" s="67" t="s">
        <v>22</v>
      </c>
      <c r="N4" s="67" t="s">
        <v>18</v>
      </c>
      <c r="O4" s="67" t="s">
        <v>40</v>
      </c>
    </row>
    <row r="5" spans="1:15" x14ac:dyDescent="0.25">
      <c r="A5" s="79" t="s">
        <v>19</v>
      </c>
      <c r="B5" s="99" t="s">
        <v>88</v>
      </c>
      <c r="C5" s="98"/>
      <c r="D5" s="98">
        <v>12</v>
      </c>
      <c r="E5" s="98">
        <v>24</v>
      </c>
      <c r="F5" s="98">
        <v>0</v>
      </c>
      <c r="G5" s="37"/>
      <c r="H5" s="84">
        <f>3/5</f>
        <v>0.6</v>
      </c>
      <c r="I5" s="84"/>
      <c r="J5" s="56">
        <v>3</v>
      </c>
      <c r="K5" s="67" t="s">
        <v>21</v>
      </c>
      <c r="L5" s="67"/>
      <c r="M5" s="67" t="s">
        <v>22</v>
      </c>
      <c r="N5" s="67" t="s">
        <v>18</v>
      </c>
      <c r="O5" s="67" t="s">
        <v>40</v>
      </c>
    </row>
    <row r="6" spans="1:15" x14ac:dyDescent="0.25">
      <c r="A6" s="78" t="s">
        <v>16</v>
      </c>
      <c r="B6" s="89" t="s">
        <v>89</v>
      </c>
      <c r="C6" s="80">
        <f t="shared" ref="C6" si="2">SUM(D6:F6)</f>
        <v>70</v>
      </c>
      <c r="D6" s="80">
        <f>SUM(D7:D8)</f>
        <v>26</v>
      </c>
      <c r="E6" s="80">
        <f t="shared" ref="E6:H6" si="3">SUM(E7:E8)</f>
        <v>44</v>
      </c>
      <c r="F6" s="80">
        <f t="shared" si="3"/>
        <v>0</v>
      </c>
      <c r="G6" s="80">
        <f t="shared" si="3"/>
        <v>0</v>
      </c>
      <c r="H6" s="92">
        <f t="shared" si="3"/>
        <v>1</v>
      </c>
      <c r="I6" s="78">
        <v>5</v>
      </c>
      <c r="J6" s="59"/>
      <c r="K6" s="59"/>
      <c r="L6" s="102"/>
      <c r="M6" s="102" t="s">
        <v>18</v>
      </c>
      <c r="N6" s="102" t="s">
        <v>18</v>
      </c>
      <c r="O6" s="102"/>
    </row>
    <row r="7" spans="1:15" s="28" customFormat="1" x14ac:dyDescent="0.25">
      <c r="A7" s="79" t="s">
        <v>19</v>
      </c>
      <c r="B7" s="90" t="s">
        <v>90</v>
      </c>
      <c r="C7" s="96"/>
      <c r="D7" s="96">
        <v>16</v>
      </c>
      <c r="E7" s="96">
        <v>20</v>
      </c>
      <c r="F7" s="98"/>
      <c r="G7" s="98"/>
      <c r="H7" s="83">
        <f>1/2</f>
        <v>0.5</v>
      </c>
      <c r="I7" s="83"/>
      <c r="J7" s="57">
        <v>3</v>
      </c>
      <c r="K7" s="57" t="s">
        <v>21</v>
      </c>
      <c r="L7" s="67"/>
      <c r="M7" s="67" t="s">
        <v>22</v>
      </c>
      <c r="N7" s="67" t="s">
        <v>18</v>
      </c>
      <c r="O7" s="67" t="s">
        <v>40</v>
      </c>
    </row>
    <row r="8" spans="1:15" x14ac:dyDescent="0.25">
      <c r="A8" s="79" t="s">
        <v>19</v>
      </c>
      <c r="B8" s="99" t="s">
        <v>91</v>
      </c>
      <c r="C8" s="98"/>
      <c r="D8" s="98">
        <v>10</v>
      </c>
      <c r="E8" s="98">
        <v>24</v>
      </c>
      <c r="F8" s="98"/>
      <c r="G8" s="98"/>
      <c r="H8" s="83">
        <f>1/2</f>
        <v>0.5</v>
      </c>
      <c r="I8" s="84"/>
      <c r="J8" s="57">
        <v>3</v>
      </c>
      <c r="K8" s="57" t="s">
        <v>21</v>
      </c>
      <c r="L8" s="67"/>
      <c r="M8" s="67" t="s">
        <v>22</v>
      </c>
      <c r="N8" s="67" t="s">
        <v>18</v>
      </c>
      <c r="O8" s="67" t="s">
        <v>40</v>
      </c>
    </row>
    <row r="9" spans="1:15" s="28" customFormat="1" x14ac:dyDescent="0.25">
      <c r="A9" s="92" t="s">
        <v>16</v>
      </c>
      <c r="B9" s="93" t="s">
        <v>92</v>
      </c>
      <c r="C9" s="80">
        <f t="shared" ref="C9:C19" si="4">SUM(D9:F9)</f>
        <v>73</v>
      </c>
      <c r="D9" s="80">
        <f>SUM(D10:D11)</f>
        <v>19</v>
      </c>
      <c r="E9" s="80">
        <f>SUM(E10:E11)</f>
        <v>19</v>
      </c>
      <c r="F9" s="80">
        <f>SUM(F10:F11)</f>
        <v>35</v>
      </c>
      <c r="G9" s="80">
        <f>SUM(G10:G11)</f>
        <v>20</v>
      </c>
      <c r="H9" s="92">
        <f>SUM(H10:H11)</f>
        <v>1</v>
      </c>
      <c r="I9" s="78">
        <v>5</v>
      </c>
      <c r="J9" s="59"/>
      <c r="K9" s="59"/>
      <c r="L9" s="102"/>
      <c r="M9" s="102" t="s">
        <v>18</v>
      </c>
      <c r="N9" s="102" t="s">
        <v>18</v>
      </c>
      <c r="O9" s="102"/>
    </row>
    <row r="10" spans="1:15" x14ac:dyDescent="0.25">
      <c r="A10" s="79" t="s">
        <v>19</v>
      </c>
      <c r="B10" s="100" t="s">
        <v>93</v>
      </c>
      <c r="C10" s="98"/>
      <c r="D10" s="98">
        <v>15</v>
      </c>
      <c r="E10" s="98">
        <v>15</v>
      </c>
      <c r="F10" s="98">
        <v>10</v>
      </c>
      <c r="G10" s="37"/>
      <c r="H10" s="51">
        <v>0.5</v>
      </c>
      <c r="I10" s="84"/>
      <c r="J10" s="56">
        <v>3</v>
      </c>
      <c r="K10" s="67" t="s">
        <v>21</v>
      </c>
      <c r="L10" s="67"/>
      <c r="M10" s="67" t="s">
        <v>22</v>
      </c>
      <c r="N10" s="67" t="s">
        <v>18</v>
      </c>
      <c r="O10" s="67" t="s">
        <v>40</v>
      </c>
    </row>
    <row r="11" spans="1:15" x14ac:dyDescent="0.25">
      <c r="A11" s="79" t="s">
        <v>19</v>
      </c>
      <c r="B11" s="99" t="s">
        <v>94</v>
      </c>
      <c r="C11" s="98"/>
      <c r="D11" s="97">
        <v>4</v>
      </c>
      <c r="E11" s="96">
        <v>4</v>
      </c>
      <c r="F11" s="97">
        <v>25</v>
      </c>
      <c r="G11" s="38">
        <v>20</v>
      </c>
      <c r="H11" s="114">
        <v>0.5</v>
      </c>
      <c r="I11" s="83"/>
      <c r="J11" s="56">
        <v>2</v>
      </c>
      <c r="K11" s="67" t="s">
        <v>21</v>
      </c>
      <c r="L11" s="67"/>
      <c r="M11" s="67" t="s">
        <v>22</v>
      </c>
      <c r="N11" s="67" t="s">
        <v>18</v>
      </c>
      <c r="O11" s="67" t="s">
        <v>40</v>
      </c>
    </row>
    <row r="12" spans="1:15" x14ac:dyDescent="0.25">
      <c r="A12" s="92" t="s">
        <v>16</v>
      </c>
      <c r="B12" s="93" t="s">
        <v>95</v>
      </c>
      <c r="C12" s="80">
        <f t="shared" si="4"/>
        <v>83</v>
      </c>
      <c r="D12" s="80">
        <f>SUM(D13:D15)</f>
        <v>8</v>
      </c>
      <c r="E12" s="80">
        <f>SUM(E13:E15)</f>
        <v>60</v>
      </c>
      <c r="F12" s="80">
        <f>SUM(F13:F15)</f>
        <v>15</v>
      </c>
      <c r="G12" s="80">
        <f>SUM(G13:G15)</f>
        <v>0</v>
      </c>
      <c r="H12" s="92">
        <f>SUM(H13:H15)</f>
        <v>1</v>
      </c>
      <c r="I12" s="78">
        <v>5</v>
      </c>
      <c r="J12" s="59"/>
      <c r="K12" s="59"/>
      <c r="L12" s="102"/>
      <c r="M12" s="102" t="s">
        <v>18</v>
      </c>
      <c r="N12" s="102" t="s">
        <v>18</v>
      </c>
      <c r="O12" s="102"/>
    </row>
    <row r="13" spans="1:15" x14ac:dyDescent="0.25">
      <c r="A13" s="79" t="s">
        <v>19</v>
      </c>
      <c r="B13" s="100" t="s">
        <v>96</v>
      </c>
      <c r="C13" s="98"/>
      <c r="D13" s="97">
        <v>8</v>
      </c>
      <c r="E13" s="39">
        <v>8</v>
      </c>
      <c r="F13" s="97">
        <v>15</v>
      </c>
      <c r="G13" s="97"/>
      <c r="H13" s="83">
        <v>0.3</v>
      </c>
      <c r="I13" s="84"/>
      <c r="J13" s="58">
        <v>3</v>
      </c>
      <c r="K13" s="67" t="s">
        <v>21</v>
      </c>
      <c r="L13" s="67"/>
      <c r="M13" s="67" t="s">
        <v>22</v>
      </c>
      <c r="N13" s="67" t="s">
        <v>18</v>
      </c>
      <c r="O13" s="67" t="s">
        <v>40</v>
      </c>
    </row>
    <row r="14" spans="1:15" x14ac:dyDescent="0.25">
      <c r="A14" s="79" t="s">
        <v>19</v>
      </c>
      <c r="B14" s="100" t="s">
        <v>97</v>
      </c>
      <c r="C14" s="98"/>
      <c r="D14" s="97"/>
      <c r="E14" s="39">
        <v>22</v>
      </c>
      <c r="F14" s="97"/>
      <c r="G14" s="97"/>
      <c r="H14" s="84">
        <v>0.3</v>
      </c>
      <c r="I14" s="84"/>
      <c r="J14" s="58">
        <v>2</v>
      </c>
      <c r="K14" s="67" t="s">
        <v>21</v>
      </c>
      <c r="L14" s="67"/>
      <c r="M14" s="67" t="s">
        <v>22</v>
      </c>
      <c r="N14" s="67" t="s">
        <v>18</v>
      </c>
      <c r="O14" s="67" t="s">
        <v>40</v>
      </c>
    </row>
    <row r="15" spans="1:15" x14ac:dyDescent="0.25">
      <c r="A15" s="79" t="s">
        <v>19</v>
      </c>
      <c r="B15" s="100" t="s">
        <v>98</v>
      </c>
      <c r="C15" s="98"/>
      <c r="D15" s="97"/>
      <c r="E15" s="39">
        <v>30</v>
      </c>
      <c r="F15" s="97"/>
      <c r="G15" s="97"/>
      <c r="H15" s="91">
        <f>2/5</f>
        <v>0.4</v>
      </c>
      <c r="I15" s="84"/>
      <c r="J15" s="58">
        <v>4</v>
      </c>
      <c r="K15" s="67" t="s">
        <v>21</v>
      </c>
      <c r="L15" s="67"/>
      <c r="M15" s="67" t="s">
        <v>22</v>
      </c>
      <c r="N15" s="67" t="s">
        <v>18</v>
      </c>
      <c r="O15" s="67" t="s">
        <v>40</v>
      </c>
    </row>
    <row r="16" spans="1:15" x14ac:dyDescent="0.25">
      <c r="A16" s="92" t="s">
        <v>16</v>
      </c>
      <c r="B16" s="93" t="s">
        <v>99</v>
      </c>
      <c r="C16" s="80">
        <f t="shared" si="4"/>
        <v>40</v>
      </c>
      <c r="D16" s="80">
        <f>SUM(D17:D18)</f>
        <v>0</v>
      </c>
      <c r="E16" s="80">
        <f t="shared" ref="E16:H16" si="5">SUM(E17:E18)</f>
        <v>40</v>
      </c>
      <c r="F16" s="80">
        <f t="shared" si="5"/>
        <v>0</v>
      </c>
      <c r="G16" s="80">
        <f t="shared" si="5"/>
        <v>8</v>
      </c>
      <c r="H16" s="92">
        <f t="shared" si="5"/>
        <v>1</v>
      </c>
      <c r="I16" s="78">
        <v>4</v>
      </c>
      <c r="J16" s="59"/>
      <c r="K16" s="59"/>
      <c r="L16" s="102"/>
      <c r="M16" s="102" t="s">
        <v>18</v>
      </c>
      <c r="N16" s="102" t="s">
        <v>18</v>
      </c>
      <c r="O16" s="102"/>
    </row>
    <row r="17" spans="1:15" x14ac:dyDescent="0.25">
      <c r="A17" s="111" t="s">
        <v>19</v>
      </c>
      <c r="B17" s="100" t="s">
        <v>100</v>
      </c>
      <c r="C17" s="98"/>
      <c r="D17" s="97"/>
      <c r="E17" s="96">
        <v>24</v>
      </c>
      <c r="F17" s="97"/>
      <c r="G17" s="97">
        <v>4</v>
      </c>
      <c r="H17" s="76">
        <f>2/3</f>
        <v>0.66666666666666663</v>
      </c>
      <c r="I17" s="83"/>
      <c r="J17" s="67">
        <v>2</v>
      </c>
      <c r="K17" s="67" t="s">
        <v>21</v>
      </c>
      <c r="L17" s="67"/>
      <c r="M17" s="67" t="s">
        <v>22</v>
      </c>
      <c r="N17" s="67" t="s">
        <v>18</v>
      </c>
      <c r="O17" s="67" t="s">
        <v>23</v>
      </c>
    </row>
    <row r="18" spans="1:15" x14ac:dyDescent="0.25">
      <c r="A18" s="111" t="s">
        <v>19</v>
      </c>
      <c r="B18" s="113" t="s">
        <v>101</v>
      </c>
      <c r="C18" s="98"/>
      <c r="D18" s="97"/>
      <c r="E18" s="98">
        <v>16</v>
      </c>
      <c r="F18" s="38"/>
      <c r="G18" s="97">
        <v>4</v>
      </c>
      <c r="H18" s="76">
        <f>1/3</f>
        <v>0.33333333333333331</v>
      </c>
      <c r="I18" s="83"/>
      <c r="J18" s="67">
        <v>2</v>
      </c>
      <c r="K18" s="67" t="s">
        <v>21</v>
      </c>
      <c r="L18" s="67"/>
      <c r="M18" s="67" t="s">
        <v>22</v>
      </c>
      <c r="N18" s="67" t="s">
        <v>18</v>
      </c>
      <c r="O18" s="67" t="s">
        <v>40</v>
      </c>
    </row>
    <row r="19" spans="1:15" x14ac:dyDescent="0.25">
      <c r="A19" s="78" t="s">
        <v>16</v>
      </c>
      <c r="B19" s="89" t="s">
        <v>40</v>
      </c>
      <c r="C19" s="80">
        <f t="shared" si="4"/>
        <v>30</v>
      </c>
      <c r="D19" s="80">
        <f>SUM(D20)</f>
        <v>0</v>
      </c>
      <c r="E19" s="80">
        <f t="shared" ref="E19:H19" si="6">SUM(E20)</f>
        <v>30</v>
      </c>
      <c r="F19" s="80">
        <f t="shared" si="6"/>
        <v>0</v>
      </c>
      <c r="G19" s="80">
        <f t="shared" si="6"/>
        <v>10</v>
      </c>
      <c r="H19" s="92">
        <f t="shared" si="6"/>
        <v>1</v>
      </c>
      <c r="I19" s="78">
        <v>2</v>
      </c>
      <c r="J19" s="59"/>
      <c r="K19" s="59"/>
      <c r="L19" s="102"/>
      <c r="M19" s="102" t="s">
        <v>18</v>
      </c>
      <c r="N19" s="102" t="s">
        <v>18</v>
      </c>
      <c r="O19" s="102"/>
    </row>
    <row r="20" spans="1:15" x14ac:dyDescent="0.25">
      <c r="A20" s="79" t="s">
        <v>19</v>
      </c>
      <c r="B20" s="48" t="s">
        <v>102</v>
      </c>
      <c r="C20" s="98"/>
      <c r="D20" s="97"/>
      <c r="E20" s="97">
        <v>30</v>
      </c>
      <c r="F20" s="97"/>
      <c r="G20" s="97">
        <v>10</v>
      </c>
      <c r="H20" s="83">
        <v>1</v>
      </c>
      <c r="I20" s="83"/>
      <c r="J20" s="67">
        <v>3</v>
      </c>
      <c r="K20" s="67" t="s">
        <v>21</v>
      </c>
      <c r="L20" s="67"/>
      <c r="M20" s="67" t="s">
        <v>22</v>
      </c>
      <c r="N20" s="67" t="s">
        <v>18</v>
      </c>
      <c r="O20" s="67"/>
    </row>
    <row r="21" spans="1:15" x14ac:dyDescent="0.25">
      <c r="A21" s="78" t="s">
        <v>16</v>
      </c>
      <c r="B21" s="64" t="s">
        <v>63</v>
      </c>
      <c r="C21" s="80">
        <f>SUM(D21:F21)</f>
        <v>1</v>
      </c>
      <c r="D21" s="80">
        <f t="shared" ref="D21:H21" si="7">D22</f>
        <v>0</v>
      </c>
      <c r="E21" s="80">
        <f t="shared" si="7"/>
        <v>1</v>
      </c>
      <c r="F21" s="80">
        <f t="shared" si="7"/>
        <v>0</v>
      </c>
      <c r="G21" s="80">
        <f t="shared" si="7"/>
        <v>0</v>
      </c>
      <c r="H21" s="92">
        <f t="shared" si="7"/>
        <v>1</v>
      </c>
      <c r="I21" s="78">
        <v>5</v>
      </c>
      <c r="J21" s="59"/>
      <c r="K21" s="59"/>
      <c r="L21" s="102"/>
      <c r="M21" s="102" t="s">
        <v>18</v>
      </c>
      <c r="N21" s="102" t="s">
        <v>18</v>
      </c>
      <c r="O21" s="102"/>
    </row>
    <row r="22" spans="1:15" x14ac:dyDescent="0.25">
      <c r="A22" s="79" t="s">
        <v>19</v>
      </c>
      <c r="B22" s="100" t="s">
        <v>103</v>
      </c>
      <c r="C22" s="81"/>
      <c r="D22" s="97"/>
      <c r="E22" s="96">
        <v>1</v>
      </c>
      <c r="F22" s="97"/>
      <c r="G22" s="97"/>
      <c r="H22" s="83">
        <v>1</v>
      </c>
      <c r="I22" s="83"/>
      <c r="J22" s="67">
        <v>3</v>
      </c>
      <c r="K22" s="67" t="s">
        <v>21</v>
      </c>
      <c r="L22" s="67"/>
      <c r="M22" s="67" t="s">
        <v>22</v>
      </c>
      <c r="N22" s="67" t="s">
        <v>18</v>
      </c>
      <c r="O22" s="67" t="s">
        <v>104</v>
      </c>
    </row>
    <row r="24" spans="1:15" x14ac:dyDescent="0.25">
      <c r="A24" s="95" t="s">
        <v>42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x14ac:dyDescent="0.25">
      <c r="A25" s="95" t="s">
        <v>66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</sheetData>
  <pageMargins left="0.70866141732283472" right="0.70866141732283472" top="1.3385826771653544" bottom="0.74803149606299213" header="0.31496062992125984" footer="0.31496062992125984"/>
  <pageSetup paperSize="9" scale="71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  <pageSetUpPr fitToPage="1"/>
  </sheetPr>
  <dimension ref="A1:O29"/>
  <sheetViews>
    <sheetView zoomScale="40" zoomScaleNormal="40" workbookViewId="0">
      <selection activeCell="B1" sqref="B1:B1048576"/>
    </sheetView>
  </sheetViews>
  <sheetFormatPr baseColWidth="10" defaultColWidth="10.85546875" defaultRowHeight="15" x14ac:dyDescent="0.25"/>
  <cols>
    <col min="1" max="1" width="12.7109375" style="23" customWidth="1"/>
    <col min="2" max="2" width="53.5703125" style="23" customWidth="1"/>
    <col min="3" max="3" width="12.7109375" style="23" customWidth="1"/>
    <col min="4" max="9" width="7.7109375" style="23" customWidth="1"/>
    <col min="10" max="11" width="13.7109375" style="23" customWidth="1"/>
    <col min="12" max="12" width="22.5703125" style="23" customWidth="1"/>
    <col min="13" max="13" width="18.85546875" style="23" bestFit="1" customWidth="1"/>
    <col min="14" max="14" width="32.28515625" style="23" bestFit="1" customWidth="1"/>
    <col min="15" max="15" width="20.140625" style="23" customWidth="1"/>
    <col min="16" max="16384" width="10.8554687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 t="str">
        <f ca="1">RIGHT(CELL("filename",A$1),LEN(CELL("filename",A$1))-SEARCH("]",CELL("filename",A$1),1))</f>
        <v>MCC BAT5 - S9</v>
      </c>
      <c r="B2" s="101" t="s">
        <v>105</v>
      </c>
      <c r="C2" s="101">
        <f>SUM(D2:F2)</f>
        <v>381</v>
      </c>
      <c r="D2" s="30">
        <f>D3+D6+D10+D13+D17+D19</f>
        <v>234</v>
      </c>
      <c r="E2" s="30">
        <f t="shared" ref="E2:G2" si="0">E3+E6+E10+E13+E17+E19</f>
        <v>147</v>
      </c>
      <c r="F2" s="30">
        <f t="shared" si="0"/>
        <v>0</v>
      </c>
      <c r="G2" s="30">
        <f t="shared" si="0"/>
        <v>74</v>
      </c>
      <c r="H2" s="30"/>
      <c r="I2" s="30">
        <f>I3+I6+I10+I13+I17+I19</f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93" t="s">
        <v>106</v>
      </c>
      <c r="C3" s="80">
        <f>SUM(D3:F3)</f>
        <v>52</v>
      </c>
      <c r="D3" s="80">
        <f>SUM(D4:D5)</f>
        <v>36</v>
      </c>
      <c r="E3" s="80">
        <f>SUM(E4:E5)</f>
        <v>16</v>
      </c>
      <c r="F3" s="80">
        <f>SUM(F4:F5)</f>
        <v>0</v>
      </c>
      <c r="G3" s="80">
        <f>SUM(G4:G5)</f>
        <v>50</v>
      </c>
      <c r="H3" s="92">
        <f>SUM(H4:H5)</f>
        <v>1</v>
      </c>
      <c r="I3" s="78">
        <v>6</v>
      </c>
      <c r="J3" s="55"/>
      <c r="K3" s="55"/>
      <c r="L3" s="102"/>
      <c r="M3" s="102" t="s">
        <v>18</v>
      </c>
      <c r="N3" s="102" t="s">
        <v>18</v>
      </c>
      <c r="O3" s="102"/>
    </row>
    <row r="4" spans="1:15" x14ac:dyDescent="0.25">
      <c r="A4" s="79" t="s">
        <v>19</v>
      </c>
      <c r="B4" s="68" t="s">
        <v>107</v>
      </c>
      <c r="C4" s="96"/>
      <c r="D4" s="96"/>
      <c r="E4" s="97">
        <v>8</v>
      </c>
      <c r="F4" s="97"/>
      <c r="G4" s="97">
        <v>50</v>
      </c>
      <c r="H4" s="52">
        <v>0.7</v>
      </c>
      <c r="I4" s="83"/>
      <c r="J4" s="56">
        <v>2</v>
      </c>
      <c r="K4" s="67" t="s">
        <v>21</v>
      </c>
      <c r="L4" s="67"/>
      <c r="M4" s="67" t="s">
        <v>22</v>
      </c>
      <c r="N4" s="67" t="s">
        <v>18</v>
      </c>
      <c r="O4" s="67" t="s">
        <v>23</v>
      </c>
    </row>
    <row r="5" spans="1:15" x14ac:dyDescent="0.25">
      <c r="A5" s="79" t="s">
        <v>19</v>
      </c>
      <c r="B5" s="68" t="s">
        <v>108</v>
      </c>
      <c r="C5" s="96"/>
      <c r="D5" s="96">
        <v>36</v>
      </c>
      <c r="E5" s="96">
        <v>8</v>
      </c>
      <c r="F5" s="97"/>
      <c r="G5" s="97"/>
      <c r="H5" s="52">
        <v>0.3</v>
      </c>
      <c r="I5" s="83"/>
      <c r="J5" s="56">
        <v>2</v>
      </c>
      <c r="K5" s="67" t="s">
        <v>21</v>
      </c>
      <c r="L5" s="67"/>
      <c r="M5" s="67" t="s">
        <v>22</v>
      </c>
      <c r="N5" s="67" t="s">
        <v>18</v>
      </c>
      <c r="O5" s="67" t="s">
        <v>23</v>
      </c>
    </row>
    <row r="6" spans="1:15" x14ac:dyDescent="0.25">
      <c r="A6" s="78" t="s">
        <v>16</v>
      </c>
      <c r="B6" s="89" t="s">
        <v>109</v>
      </c>
      <c r="C6" s="80">
        <f>SUM(D6:F6)</f>
        <v>96</v>
      </c>
      <c r="D6" s="80">
        <f>SUM(D7:D9)</f>
        <v>52</v>
      </c>
      <c r="E6" s="80">
        <f>SUM(E7:E9)</f>
        <v>44</v>
      </c>
      <c r="F6" s="80">
        <f>SUM(F7:F9)</f>
        <v>0</v>
      </c>
      <c r="G6" s="80">
        <f>SUM(G7:G9)</f>
        <v>20</v>
      </c>
      <c r="H6" s="92">
        <f>SUM(H7:H9)</f>
        <v>0.99999999999999989</v>
      </c>
      <c r="I6" s="78">
        <v>6</v>
      </c>
      <c r="J6" s="59"/>
      <c r="K6" s="59"/>
      <c r="L6" s="102"/>
      <c r="M6" s="102" t="s">
        <v>18</v>
      </c>
      <c r="N6" s="102" t="s">
        <v>18</v>
      </c>
      <c r="O6" s="102"/>
    </row>
    <row r="7" spans="1:15" s="28" customFormat="1" x14ac:dyDescent="0.25">
      <c r="A7" s="79" t="s">
        <v>19</v>
      </c>
      <c r="B7" s="68" t="s">
        <v>110</v>
      </c>
      <c r="C7" s="96"/>
      <c r="D7" s="96">
        <v>36</v>
      </c>
      <c r="E7" s="96">
        <v>10</v>
      </c>
      <c r="F7" s="96"/>
      <c r="G7" s="96"/>
      <c r="H7" s="51">
        <f>3/7</f>
        <v>0.42857142857142855</v>
      </c>
      <c r="I7" s="32"/>
      <c r="J7" s="57">
        <v>2</v>
      </c>
      <c r="K7" s="67" t="s">
        <v>21</v>
      </c>
      <c r="L7" s="67"/>
      <c r="M7" s="67" t="s">
        <v>22</v>
      </c>
      <c r="N7" s="67" t="s">
        <v>111</v>
      </c>
      <c r="O7" s="67" t="s">
        <v>23</v>
      </c>
    </row>
    <row r="8" spans="1:15" s="28" customFormat="1" x14ac:dyDescent="0.25">
      <c r="A8" s="79" t="s">
        <v>19</v>
      </c>
      <c r="B8" s="68" t="s">
        <v>112</v>
      </c>
      <c r="C8" s="96"/>
      <c r="D8" s="96"/>
      <c r="E8" s="96">
        <v>28</v>
      </c>
      <c r="F8" s="96"/>
      <c r="G8" s="96">
        <v>20</v>
      </c>
      <c r="H8" s="51">
        <f>2/7</f>
        <v>0.2857142857142857</v>
      </c>
      <c r="I8" s="32"/>
      <c r="J8" s="57">
        <v>2</v>
      </c>
      <c r="K8" s="67" t="s">
        <v>21</v>
      </c>
      <c r="L8" s="67"/>
      <c r="M8" s="67" t="s">
        <v>22</v>
      </c>
      <c r="N8" s="67" t="s">
        <v>18</v>
      </c>
      <c r="O8" s="67" t="s">
        <v>23</v>
      </c>
    </row>
    <row r="9" spans="1:15" s="28" customFormat="1" x14ac:dyDescent="0.25">
      <c r="A9" s="79" t="s">
        <v>19</v>
      </c>
      <c r="B9" s="68" t="s">
        <v>113</v>
      </c>
      <c r="C9" s="96"/>
      <c r="D9" s="96">
        <v>16</v>
      </c>
      <c r="E9" s="96">
        <v>6</v>
      </c>
      <c r="F9" s="96"/>
      <c r="G9" s="96"/>
      <c r="H9" s="51">
        <f>2/7</f>
        <v>0.2857142857142857</v>
      </c>
      <c r="I9" s="83"/>
      <c r="J9" s="56">
        <v>2</v>
      </c>
      <c r="K9" s="67" t="s">
        <v>21</v>
      </c>
      <c r="L9" s="67"/>
      <c r="M9" s="67" t="s">
        <v>22</v>
      </c>
      <c r="N9" s="67" t="s">
        <v>111</v>
      </c>
      <c r="O9" s="67" t="s">
        <v>23</v>
      </c>
    </row>
    <row r="10" spans="1:15" x14ac:dyDescent="0.25">
      <c r="A10" s="78" t="s">
        <v>16</v>
      </c>
      <c r="B10" s="89" t="s">
        <v>114</v>
      </c>
      <c r="C10" s="80">
        <f>SUM(D10:F10)</f>
        <v>84</v>
      </c>
      <c r="D10" s="80">
        <f>SUM(D11:D12)</f>
        <v>66</v>
      </c>
      <c r="E10" s="80">
        <f>SUM(E11:E12)</f>
        <v>18</v>
      </c>
      <c r="F10" s="80">
        <f>SUM(F11:F12)</f>
        <v>0</v>
      </c>
      <c r="G10" s="80">
        <f>SUM(G11:G12)</f>
        <v>0</v>
      </c>
      <c r="H10" s="77">
        <f>SUM(H11:H12)</f>
        <v>1</v>
      </c>
      <c r="I10" s="78">
        <v>6</v>
      </c>
      <c r="J10" s="59"/>
      <c r="K10" s="59"/>
      <c r="L10" s="102"/>
      <c r="M10" s="102" t="s">
        <v>18</v>
      </c>
      <c r="N10" s="102" t="s">
        <v>111</v>
      </c>
      <c r="O10" s="102"/>
    </row>
    <row r="11" spans="1:15" x14ac:dyDescent="0.25">
      <c r="A11" s="79" t="s">
        <v>19</v>
      </c>
      <c r="B11" s="68" t="s">
        <v>115</v>
      </c>
      <c r="C11" s="96"/>
      <c r="D11" s="97">
        <v>44</v>
      </c>
      <c r="E11" s="96">
        <v>6</v>
      </c>
      <c r="F11" s="97"/>
      <c r="G11" s="97"/>
      <c r="H11" s="52">
        <v>0.7</v>
      </c>
      <c r="I11" s="83"/>
      <c r="J11" s="56">
        <v>3</v>
      </c>
      <c r="K11" s="67" t="s">
        <v>21</v>
      </c>
      <c r="L11" s="67"/>
      <c r="M11" s="67" t="s">
        <v>22</v>
      </c>
      <c r="N11" s="67" t="s">
        <v>111</v>
      </c>
      <c r="O11" s="67" t="s">
        <v>23</v>
      </c>
    </row>
    <row r="12" spans="1:15" x14ac:dyDescent="0.25">
      <c r="A12" s="79" t="s">
        <v>19</v>
      </c>
      <c r="B12" s="68" t="s">
        <v>116</v>
      </c>
      <c r="C12" s="96"/>
      <c r="D12" s="97">
        <v>22</v>
      </c>
      <c r="E12" s="96">
        <v>12</v>
      </c>
      <c r="F12" s="97"/>
      <c r="G12" s="97"/>
      <c r="H12" s="52">
        <v>0.3</v>
      </c>
      <c r="I12" s="83"/>
      <c r="J12" s="56">
        <v>3</v>
      </c>
      <c r="K12" s="67" t="s">
        <v>21</v>
      </c>
      <c r="L12" s="67"/>
      <c r="M12" s="67" t="s">
        <v>22</v>
      </c>
      <c r="N12" s="67" t="s">
        <v>111</v>
      </c>
      <c r="O12" s="67" t="s">
        <v>23</v>
      </c>
    </row>
    <row r="13" spans="1:15" x14ac:dyDescent="0.25">
      <c r="A13" s="78" t="s">
        <v>16</v>
      </c>
      <c r="B13" s="89" t="s">
        <v>117</v>
      </c>
      <c r="C13" s="80">
        <f>SUM(D13:F13)</f>
        <v>74</v>
      </c>
      <c r="D13" s="80">
        <f>SUM(D14:D16)</f>
        <v>44</v>
      </c>
      <c r="E13" s="80">
        <f>SUM(E14:E16)</f>
        <v>30</v>
      </c>
      <c r="F13" s="80">
        <f>SUM(F14:F16)</f>
        <v>0</v>
      </c>
      <c r="G13" s="80">
        <f>SUM(G14:G16)</f>
        <v>0</v>
      </c>
      <c r="H13" s="92">
        <f>SUM(H14:H16)</f>
        <v>1</v>
      </c>
      <c r="I13" s="78">
        <v>6</v>
      </c>
      <c r="J13" s="59"/>
      <c r="K13" s="59"/>
      <c r="L13" s="102"/>
      <c r="M13" s="102" t="s">
        <v>18</v>
      </c>
      <c r="N13" s="102" t="s">
        <v>111</v>
      </c>
      <c r="O13" s="102"/>
    </row>
    <row r="14" spans="1:15" x14ac:dyDescent="0.25">
      <c r="A14" s="79" t="s">
        <v>19</v>
      </c>
      <c r="B14" s="68" t="s">
        <v>118</v>
      </c>
      <c r="C14" s="96"/>
      <c r="D14" s="97">
        <v>18</v>
      </c>
      <c r="E14" s="96">
        <v>12</v>
      </c>
      <c r="F14" s="97"/>
      <c r="G14" s="97"/>
      <c r="H14" s="79">
        <f>2/5</f>
        <v>0.4</v>
      </c>
      <c r="I14" s="83"/>
      <c r="J14" s="56">
        <v>2</v>
      </c>
      <c r="K14" s="67" t="s">
        <v>21</v>
      </c>
      <c r="L14" s="67"/>
      <c r="M14" s="67" t="s">
        <v>22</v>
      </c>
      <c r="N14" s="67" t="s">
        <v>111</v>
      </c>
      <c r="O14" s="67" t="s">
        <v>23</v>
      </c>
    </row>
    <row r="15" spans="1:15" x14ac:dyDescent="0.25">
      <c r="A15" s="79" t="s">
        <v>19</v>
      </c>
      <c r="B15" s="68" t="s">
        <v>119</v>
      </c>
      <c r="C15" s="96"/>
      <c r="D15" s="97">
        <v>18</v>
      </c>
      <c r="E15" s="96">
        <v>12</v>
      </c>
      <c r="F15" s="97"/>
      <c r="G15" s="97"/>
      <c r="H15" s="79">
        <f>2/5</f>
        <v>0.4</v>
      </c>
      <c r="I15" s="83"/>
      <c r="J15" s="56">
        <v>2</v>
      </c>
      <c r="K15" s="67" t="s">
        <v>21</v>
      </c>
      <c r="L15" s="67"/>
      <c r="M15" s="67" t="s">
        <v>22</v>
      </c>
      <c r="N15" s="67" t="s">
        <v>111</v>
      </c>
      <c r="O15" s="67" t="s">
        <v>23</v>
      </c>
    </row>
    <row r="16" spans="1:15" s="28" customFormat="1" x14ac:dyDescent="0.25">
      <c r="A16" s="79" t="s">
        <v>19</v>
      </c>
      <c r="B16" s="68" t="s">
        <v>120</v>
      </c>
      <c r="C16" s="96"/>
      <c r="D16" s="96">
        <v>8</v>
      </c>
      <c r="E16" s="96">
        <v>6</v>
      </c>
      <c r="F16" s="96"/>
      <c r="G16" s="96"/>
      <c r="H16" s="79">
        <f>1/5</f>
        <v>0.2</v>
      </c>
      <c r="I16" s="83"/>
      <c r="J16" s="56">
        <v>2</v>
      </c>
      <c r="K16" s="67" t="s">
        <v>21</v>
      </c>
      <c r="L16" s="67"/>
      <c r="M16" s="67" t="s">
        <v>22</v>
      </c>
      <c r="N16" s="67" t="s">
        <v>111</v>
      </c>
      <c r="O16" s="67" t="s">
        <v>23</v>
      </c>
    </row>
    <row r="17" spans="1:15" x14ac:dyDescent="0.25">
      <c r="A17" s="78" t="s">
        <v>16</v>
      </c>
      <c r="B17" s="89" t="s">
        <v>121</v>
      </c>
      <c r="C17" s="80">
        <f>SUM(D17:F17)</f>
        <v>39</v>
      </c>
      <c r="D17" s="80">
        <f>SUM(D18)</f>
        <v>0</v>
      </c>
      <c r="E17" s="80">
        <f t="shared" ref="E17:H17" si="1">SUM(E18)</f>
        <v>39</v>
      </c>
      <c r="F17" s="80">
        <f t="shared" si="1"/>
        <v>0</v>
      </c>
      <c r="G17" s="80">
        <f t="shared" si="1"/>
        <v>4</v>
      </c>
      <c r="H17" s="92">
        <f t="shared" si="1"/>
        <v>1</v>
      </c>
      <c r="I17" s="78">
        <v>3</v>
      </c>
      <c r="J17" s="59"/>
      <c r="K17" s="59"/>
      <c r="L17" s="102"/>
      <c r="M17" s="102" t="s">
        <v>18</v>
      </c>
      <c r="N17" s="102" t="s">
        <v>18</v>
      </c>
      <c r="O17" s="102"/>
    </row>
    <row r="18" spans="1:15" x14ac:dyDescent="0.25">
      <c r="A18" s="79" t="s">
        <v>19</v>
      </c>
      <c r="B18" s="68" t="s">
        <v>122</v>
      </c>
      <c r="C18" s="96"/>
      <c r="D18" s="97"/>
      <c r="E18" s="96">
        <v>39</v>
      </c>
      <c r="F18" s="97"/>
      <c r="G18" s="97">
        <v>4</v>
      </c>
      <c r="H18" s="83">
        <v>1</v>
      </c>
      <c r="I18" s="83"/>
      <c r="J18" s="67">
        <v>3</v>
      </c>
      <c r="K18" s="67" t="s">
        <v>21</v>
      </c>
      <c r="L18" s="67"/>
      <c r="M18" s="67" t="s">
        <v>22</v>
      </c>
      <c r="N18" s="67" t="s">
        <v>18</v>
      </c>
      <c r="O18" s="67" t="s">
        <v>23</v>
      </c>
    </row>
    <row r="19" spans="1:15" x14ac:dyDescent="0.25">
      <c r="A19" s="78" t="s">
        <v>16</v>
      </c>
      <c r="B19" s="89" t="s">
        <v>123</v>
      </c>
      <c r="C19" s="80">
        <f>SUM(D19:F19)</f>
        <v>36</v>
      </c>
      <c r="D19" s="80">
        <f>SUM(D20:D21)</f>
        <v>36</v>
      </c>
      <c r="E19" s="80">
        <f t="shared" ref="E19:H19" si="2">SUM(E20:E21)</f>
        <v>0</v>
      </c>
      <c r="F19" s="80">
        <f t="shared" si="2"/>
        <v>0</v>
      </c>
      <c r="G19" s="80">
        <f t="shared" si="2"/>
        <v>0</v>
      </c>
      <c r="H19" s="92">
        <f t="shared" si="2"/>
        <v>1</v>
      </c>
      <c r="I19" s="78">
        <v>3</v>
      </c>
      <c r="J19" s="59"/>
      <c r="K19" s="59"/>
      <c r="L19" s="102"/>
      <c r="M19" s="102" t="s">
        <v>18</v>
      </c>
      <c r="N19" s="102" t="s">
        <v>18</v>
      </c>
      <c r="O19" s="102"/>
    </row>
    <row r="20" spans="1:15" x14ac:dyDescent="0.25">
      <c r="A20" s="79" t="s">
        <v>19</v>
      </c>
      <c r="B20" s="68" t="s">
        <v>124</v>
      </c>
      <c r="C20" s="96"/>
      <c r="D20" s="96">
        <v>18</v>
      </c>
      <c r="E20" s="96"/>
      <c r="F20" s="96"/>
      <c r="G20" s="96"/>
      <c r="H20" s="83">
        <f>1/2</f>
        <v>0.5</v>
      </c>
      <c r="I20" s="83"/>
      <c r="J20" s="67">
        <v>2</v>
      </c>
      <c r="K20" s="67" t="s">
        <v>21</v>
      </c>
      <c r="L20" s="67"/>
      <c r="M20" s="67" t="s">
        <v>22</v>
      </c>
      <c r="N20" s="67" t="s">
        <v>111</v>
      </c>
      <c r="O20" s="67" t="s">
        <v>23</v>
      </c>
    </row>
    <row r="21" spans="1:15" x14ac:dyDescent="0.25">
      <c r="A21" s="79" t="s">
        <v>19</v>
      </c>
      <c r="B21" s="68" t="s">
        <v>125</v>
      </c>
      <c r="C21" s="96"/>
      <c r="D21" s="96">
        <v>18</v>
      </c>
      <c r="E21" s="96"/>
      <c r="F21" s="96"/>
      <c r="G21" s="96"/>
      <c r="H21" s="83">
        <f>1/2</f>
        <v>0.5</v>
      </c>
      <c r="I21" s="83"/>
      <c r="J21" s="67">
        <v>2</v>
      </c>
      <c r="K21" s="67" t="s">
        <v>21</v>
      </c>
      <c r="L21" s="67"/>
      <c r="M21" s="67" t="s">
        <v>22</v>
      </c>
      <c r="N21" s="67" t="s">
        <v>111</v>
      </c>
      <c r="O21" s="67" t="s">
        <v>23</v>
      </c>
    </row>
    <row r="23" spans="1:15" x14ac:dyDescent="0.25">
      <c r="A23" s="95" t="s">
        <v>42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</row>
    <row r="24" spans="1:15" x14ac:dyDescent="0.25">
      <c r="A24" s="95" t="s">
        <v>126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ht="15.75" x14ac:dyDescent="0.25">
      <c r="A25" s="65" t="s">
        <v>127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29" spans="1:15" x14ac:dyDescent="0.25">
      <c r="A29" s="82"/>
      <c r="B29" s="33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</row>
  </sheetData>
  <pageMargins left="0.70866141732283472" right="0.70866141732283472" top="1.3385826771653544" bottom="0.74803149606299213" header="0.31496062992125984" footer="0.31496062992125984"/>
  <pageSetup paperSize="9" scale="72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  <pageSetUpPr fitToPage="1"/>
  </sheetPr>
  <dimension ref="A1:O11"/>
  <sheetViews>
    <sheetView zoomScale="55" zoomScaleNormal="55" workbookViewId="0">
      <selection activeCell="B21" sqref="B21"/>
    </sheetView>
  </sheetViews>
  <sheetFormatPr baseColWidth="10" defaultColWidth="11.4257812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4" width="7.7109375" style="23" customWidth="1"/>
    <col min="5" max="5" width="31" style="23" customWidth="1"/>
    <col min="6" max="9" width="7.7109375" style="23" customWidth="1"/>
    <col min="10" max="11" width="13.7109375" style="23" customWidth="1"/>
    <col min="12" max="12" width="13" style="23" bestFit="1" customWidth="1"/>
    <col min="13" max="13" width="13.85546875" style="23" bestFit="1" customWidth="1"/>
    <col min="14" max="14" width="14.5703125" style="23" bestFit="1" customWidth="1"/>
    <col min="15" max="15" width="16.7109375" style="23" bestFit="1" customWidth="1"/>
    <col min="16" max="16384" width="11.42578125" style="23"/>
  </cols>
  <sheetData>
    <row r="1" spans="1:15" ht="75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24" t="str">
        <f ca="1">RIGHT(CELL("filename",A$1),LEN(CELL("filename",A$1))-SEARCH("]",CELL("filename",A$1),1))</f>
        <v>MCC BAT5 - S10</v>
      </c>
      <c r="B2" s="101" t="s">
        <v>128</v>
      </c>
      <c r="C2" s="24">
        <f>SUM(D2:F2)</f>
        <v>4</v>
      </c>
      <c r="D2" s="25">
        <f>D3+D5</f>
        <v>0</v>
      </c>
      <c r="E2" s="25">
        <f>E3+E5</f>
        <v>4</v>
      </c>
      <c r="F2" s="25">
        <f t="shared" ref="F2:I2" si="0">F3+F5</f>
        <v>0</v>
      </c>
      <c r="G2" s="25">
        <f t="shared" si="0"/>
        <v>200</v>
      </c>
      <c r="H2" s="25">
        <f t="shared" si="0"/>
        <v>2</v>
      </c>
      <c r="I2" s="25">
        <f t="shared" si="0"/>
        <v>30</v>
      </c>
      <c r="J2" s="24"/>
      <c r="K2" s="24"/>
      <c r="L2" s="26"/>
      <c r="M2" s="26"/>
      <c r="N2" s="26"/>
      <c r="O2" s="26"/>
    </row>
    <row r="3" spans="1:15" x14ac:dyDescent="0.25">
      <c r="A3" s="78" t="s">
        <v>16</v>
      </c>
      <c r="B3" s="89" t="s">
        <v>129</v>
      </c>
      <c r="C3" s="80">
        <f>SUM(D3:F3)</f>
        <v>0</v>
      </c>
      <c r="D3" s="80">
        <f>SUM(D4)</f>
        <v>0</v>
      </c>
      <c r="E3" s="80">
        <f t="shared" ref="E3:G3" si="1">SUM(E4)</f>
        <v>0</v>
      </c>
      <c r="F3" s="80">
        <f t="shared" si="1"/>
        <v>0</v>
      </c>
      <c r="G3" s="80">
        <f t="shared" si="1"/>
        <v>200</v>
      </c>
      <c r="H3" s="92">
        <f t="shared" ref="H3" si="2">SUM(H4)</f>
        <v>1</v>
      </c>
      <c r="I3" s="78">
        <v>10</v>
      </c>
      <c r="J3" s="59"/>
      <c r="K3" s="59"/>
      <c r="L3" s="102"/>
      <c r="M3" s="102" t="s">
        <v>18</v>
      </c>
      <c r="N3" s="102" t="s">
        <v>18</v>
      </c>
      <c r="O3" s="102"/>
    </row>
    <row r="4" spans="1:15" ht="36" customHeight="1" x14ac:dyDescent="0.25">
      <c r="A4" s="111" t="s">
        <v>19</v>
      </c>
      <c r="B4" s="116" t="s">
        <v>130</v>
      </c>
      <c r="C4" s="81"/>
      <c r="D4" s="103"/>
      <c r="E4" s="115" t="s">
        <v>131</v>
      </c>
      <c r="F4" s="97"/>
      <c r="G4" s="97">
        <v>200</v>
      </c>
      <c r="H4" s="79">
        <v>1</v>
      </c>
      <c r="I4" s="83"/>
      <c r="J4" s="56">
        <v>3</v>
      </c>
      <c r="K4" s="67" t="s">
        <v>21</v>
      </c>
      <c r="L4" s="67"/>
      <c r="M4" s="67"/>
      <c r="N4" s="67" t="s">
        <v>18</v>
      </c>
      <c r="O4" s="67" t="s">
        <v>132</v>
      </c>
    </row>
    <row r="5" spans="1:15" x14ac:dyDescent="0.25">
      <c r="A5" s="78" t="s">
        <v>16</v>
      </c>
      <c r="B5" s="89" t="s">
        <v>63</v>
      </c>
      <c r="C5" s="80">
        <f>SUM(D5:F5)</f>
        <v>4</v>
      </c>
      <c r="D5" s="80">
        <f t="shared" ref="D5:H5" si="3">D6</f>
        <v>0</v>
      </c>
      <c r="E5" s="80">
        <f t="shared" si="3"/>
        <v>4</v>
      </c>
      <c r="F5" s="80">
        <f t="shared" si="3"/>
        <v>0</v>
      </c>
      <c r="G5" s="80">
        <f t="shared" si="3"/>
        <v>0</v>
      </c>
      <c r="H5" s="92">
        <f t="shared" si="3"/>
        <v>1</v>
      </c>
      <c r="I5" s="78">
        <v>20</v>
      </c>
      <c r="J5" s="59"/>
      <c r="K5" s="55"/>
      <c r="L5" s="102"/>
      <c r="M5" s="102" t="s">
        <v>18</v>
      </c>
      <c r="N5" s="102" t="s">
        <v>18</v>
      </c>
      <c r="O5" s="102"/>
    </row>
    <row r="6" spans="1:15" x14ac:dyDescent="0.25">
      <c r="A6" s="79" t="s">
        <v>19</v>
      </c>
      <c r="B6" s="100" t="s">
        <v>133</v>
      </c>
      <c r="C6" s="96"/>
      <c r="D6" s="97"/>
      <c r="E6" s="96">
        <v>4</v>
      </c>
      <c r="F6" s="97"/>
      <c r="G6" s="97"/>
      <c r="H6" s="83">
        <v>1</v>
      </c>
      <c r="I6" s="83"/>
      <c r="J6" s="67">
        <v>3</v>
      </c>
      <c r="K6" s="67" t="s">
        <v>21</v>
      </c>
      <c r="L6" s="67"/>
      <c r="M6" s="67"/>
      <c r="N6" s="67" t="s">
        <v>18</v>
      </c>
      <c r="O6" s="67" t="s">
        <v>132</v>
      </c>
    </row>
    <row r="8" spans="1:15" x14ac:dyDescent="0.25">
      <c r="A8" s="94" t="s">
        <v>134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1:15" x14ac:dyDescent="0.25">
      <c r="A9" s="95" t="s">
        <v>42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x14ac:dyDescent="0.25">
      <c r="A10" s="95" t="s">
        <v>43</v>
      </c>
      <c r="B10" s="28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</row>
    <row r="11" spans="1:15" x14ac:dyDescent="0.25">
      <c r="A11" s="95" t="s">
        <v>135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</row>
  </sheetData>
  <pageMargins left="0.70866141732283472" right="0.70866141732283472" top="1.3385826771653544" bottom="0.74803149606299213" header="0.31496062992125984" footer="0.31496062992125984"/>
  <pageSetup paperSize="9" scale="80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38"/>
  <sheetViews>
    <sheetView zoomScale="40" zoomScaleNormal="40" workbookViewId="0">
      <selection activeCell="L25" sqref="L25"/>
    </sheetView>
  </sheetViews>
  <sheetFormatPr baseColWidth="10" defaultColWidth="11.42578125" defaultRowHeight="15" x14ac:dyDescent="0.25"/>
  <cols>
    <col min="1" max="1" width="12.7109375" style="23" customWidth="1"/>
    <col min="2" max="2" width="50.7109375" style="23" customWidth="1"/>
    <col min="3" max="3" width="12.7109375" style="23" customWidth="1"/>
    <col min="4" max="9" width="7.7109375" style="23" customWidth="1"/>
    <col min="10" max="11" width="13.7109375" style="23" customWidth="1"/>
    <col min="12" max="12" width="16.5703125" style="23" bestFit="1" customWidth="1"/>
    <col min="13" max="13" width="18.85546875" style="23" bestFit="1" customWidth="1"/>
    <col min="14" max="14" width="25.140625" style="23" bestFit="1" customWidth="1"/>
    <col min="15" max="15" width="14.7109375" style="23" customWidth="1"/>
    <col min="16" max="16384" width="11.4257812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 t="str">
        <f ca="1">RIGHT(CELL("filename",A$1),LEN(CELL("filename",A$1))-SEARCH("]",CELL("filename",A$1),1))</f>
        <v>MCC BAT5 PRO - S9</v>
      </c>
      <c r="B2" s="101" t="s">
        <v>136</v>
      </c>
      <c r="C2" s="101">
        <f>SUM(D2:F2)</f>
        <v>266</v>
      </c>
      <c r="D2" s="30">
        <f>D3+D6+D9+D13+D16</f>
        <v>198</v>
      </c>
      <c r="E2" s="30">
        <f t="shared" ref="E2:I2" si="0">E3+E6+E9+E13+E16</f>
        <v>68</v>
      </c>
      <c r="F2" s="30">
        <f t="shared" si="0"/>
        <v>0</v>
      </c>
      <c r="G2" s="30">
        <f t="shared" si="0"/>
        <v>0</v>
      </c>
      <c r="H2" s="30">
        <f t="shared" si="0"/>
        <v>5</v>
      </c>
      <c r="I2" s="30">
        <f t="shared" si="0"/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89" t="s">
        <v>109</v>
      </c>
      <c r="C3" s="80">
        <f>SUM(D3:F3)</f>
        <v>68</v>
      </c>
      <c r="D3" s="80">
        <f>SUM(D4:D5)</f>
        <v>52</v>
      </c>
      <c r="E3" s="80">
        <f>SUM(E4:E5)</f>
        <v>16</v>
      </c>
      <c r="F3" s="80">
        <f>SUM(F4:F5)</f>
        <v>0</v>
      </c>
      <c r="G3" s="80">
        <f>SUM(G4:G5)</f>
        <v>0</v>
      </c>
      <c r="H3" s="92">
        <f>SUM(H4:H5)</f>
        <v>1</v>
      </c>
      <c r="I3" s="78">
        <v>5</v>
      </c>
      <c r="J3" s="59"/>
      <c r="K3" s="59"/>
      <c r="L3" s="102"/>
      <c r="M3" s="102" t="s">
        <v>18</v>
      </c>
      <c r="N3" s="102" t="s">
        <v>18</v>
      </c>
      <c r="O3" s="102"/>
    </row>
    <row r="4" spans="1:15" s="28" customFormat="1" x14ac:dyDescent="0.25">
      <c r="A4" s="79" t="s">
        <v>19</v>
      </c>
      <c r="B4" s="49" t="s">
        <v>110</v>
      </c>
      <c r="C4" s="96"/>
      <c r="D4" s="96">
        <v>36</v>
      </c>
      <c r="E4" s="96">
        <v>10</v>
      </c>
      <c r="F4" s="96"/>
      <c r="G4" s="96"/>
      <c r="H4" s="32">
        <f>3/5</f>
        <v>0.6</v>
      </c>
      <c r="I4" s="32"/>
      <c r="J4" s="57">
        <v>2</v>
      </c>
      <c r="K4" s="67" t="s">
        <v>21</v>
      </c>
      <c r="L4" s="67"/>
      <c r="M4" s="67" t="s">
        <v>22</v>
      </c>
      <c r="N4" s="67" t="s">
        <v>137</v>
      </c>
      <c r="O4" s="67" t="s">
        <v>23</v>
      </c>
    </row>
    <row r="5" spans="1:15" s="28" customFormat="1" x14ac:dyDescent="0.25">
      <c r="A5" s="79" t="s">
        <v>19</v>
      </c>
      <c r="B5" s="49" t="s">
        <v>113</v>
      </c>
      <c r="C5" s="96"/>
      <c r="D5" s="96">
        <v>16</v>
      </c>
      <c r="E5" s="96">
        <v>6</v>
      </c>
      <c r="F5" s="96"/>
      <c r="G5" s="96"/>
      <c r="H5" s="79">
        <f>2/5</f>
        <v>0.4</v>
      </c>
      <c r="I5" s="83"/>
      <c r="J5" s="56">
        <v>2</v>
      </c>
      <c r="K5" s="67" t="s">
        <v>21</v>
      </c>
      <c r="L5" s="67"/>
      <c r="M5" s="67" t="s">
        <v>22</v>
      </c>
      <c r="N5" s="67" t="s">
        <v>137</v>
      </c>
      <c r="O5" s="67" t="s">
        <v>23</v>
      </c>
    </row>
    <row r="6" spans="1:15" x14ac:dyDescent="0.25">
      <c r="A6" s="78" t="s">
        <v>16</v>
      </c>
      <c r="B6" s="89" t="s">
        <v>114</v>
      </c>
      <c r="C6" s="80">
        <f>SUM(D6:F6)</f>
        <v>84</v>
      </c>
      <c r="D6" s="80">
        <f>SUM(D7:D8)</f>
        <v>66</v>
      </c>
      <c r="E6" s="80">
        <f>SUM(E7:E8)</f>
        <v>18</v>
      </c>
      <c r="F6" s="80">
        <f>SUM(F7:F8)</f>
        <v>0</v>
      </c>
      <c r="G6" s="80">
        <f>SUM(G7:G8)</f>
        <v>0</v>
      </c>
      <c r="H6" s="92">
        <f>SUM(H7:H8)</f>
        <v>1</v>
      </c>
      <c r="I6" s="78">
        <v>6</v>
      </c>
      <c r="J6" s="59"/>
      <c r="K6" s="59"/>
      <c r="L6" s="102"/>
      <c r="M6" s="102" t="s">
        <v>18</v>
      </c>
      <c r="N6" s="102" t="s">
        <v>137</v>
      </c>
      <c r="O6" s="102"/>
    </row>
    <row r="7" spans="1:15" x14ac:dyDescent="0.25">
      <c r="A7" s="79" t="s">
        <v>19</v>
      </c>
      <c r="B7" s="49" t="s">
        <v>115</v>
      </c>
      <c r="C7" s="96"/>
      <c r="D7" s="97">
        <v>44</v>
      </c>
      <c r="E7" s="96">
        <v>6</v>
      </c>
      <c r="F7" s="97"/>
      <c r="G7" s="97"/>
      <c r="H7" s="52">
        <f>2/3</f>
        <v>0.66666666666666663</v>
      </c>
      <c r="I7" s="83"/>
      <c r="J7" s="56">
        <v>3</v>
      </c>
      <c r="K7" s="67" t="s">
        <v>21</v>
      </c>
      <c r="L7" s="67"/>
      <c r="M7" s="67" t="s">
        <v>22</v>
      </c>
      <c r="N7" s="67" t="s">
        <v>137</v>
      </c>
      <c r="O7" s="67" t="s">
        <v>23</v>
      </c>
    </row>
    <row r="8" spans="1:15" x14ac:dyDescent="0.25">
      <c r="A8" s="79" t="s">
        <v>19</v>
      </c>
      <c r="B8" s="49" t="s">
        <v>116</v>
      </c>
      <c r="C8" s="96"/>
      <c r="D8" s="97">
        <v>22</v>
      </c>
      <c r="E8" s="96">
        <v>12</v>
      </c>
      <c r="F8" s="97"/>
      <c r="G8" s="97"/>
      <c r="H8" s="52">
        <f>1/3</f>
        <v>0.33333333333333331</v>
      </c>
      <c r="I8" s="83"/>
      <c r="J8" s="56">
        <v>3</v>
      </c>
      <c r="K8" s="67" t="s">
        <v>21</v>
      </c>
      <c r="L8" s="67"/>
      <c r="M8" s="67" t="s">
        <v>22</v>
      </c>
      <c r="N8" s="67" t="s">
        <v>137</v>
      </c>
      <c r="O8" s="67" t="s">
        <v>23</v>
      </c>
    </row>
    <row r="9" spans="1:15" x14ac:dyDescent="0.25">
      <c r="A9" s="78" t="s">
        <v>16</v>
      </c>
      <c r="B9" s="89" t="s">
        <v>117</v>
      </c>
      <c r="C9" s="80">
        <f>SUM(D9:F9)</f>
        <v>74</v>
      </c>
      <c r="D9" s="80">
        <f>SUM(D10:D12)</f>
        <v>44</v>
      </c>
      <c r="E9" s="80">
        <f t="shared" ref="E9:H9" si="1">SUM(E10:E12)</f>
        <v>30</v>
      </c>
      <c r="F9" s="80">
        <f t="shared" si="1"/>
        <v>0</v>
      </c>
      <c r="G9" s="80">
        <f t="shared" si="1"/>
        <v>0</v>
      </c>
      <c r="H9" s="92">
        <f t="shared" si="1"/>
        <v>1</v>
      </c>
      <c r="I9" s="78">
        <v>6</v>
      </c>
      <c r="J9" s="59"/>
      <c r="K9" s="59"/>
      <c r="L9" s="102"/>
      <c r="M9" s="102" t="s">
        <v>18</v>
      </c>
      <c r="N9" s="102" t="s">
        <v>137</v>
      </c>
      <c r="O9" s="102"/>
    </row>
    <row r="10" spans="1:15" x14ac:dyDescent="0.25">
      <c r="A10" s="79" t="s">
        <v>19</v>
      </c>
      <c r="B10" s="49" t="s">
        <v>118</v>
      </c>
      <c r="C10" s="96"/>
      <c r="D10" s="97">
        <v>18</v>
      </c>
      <c r="E10" s="96">
        <v>12</v>
      </c>
      <c r="F10" s="97"/>
      <c r="G10" s="97"/>
      <c r="H10" s="79">
        <f>2/5</f>
        <v>0.4</v>
      </c>
      <c r="I10" s="83"/>
      <c r="J10" s="56">
        <v>3</v>
      </c>
      <c r="K10" s="67" t="s">
        <v>21</v>
      </c>
      <c r="L10" s="67"/>
      <c r="M10" s="67" t="s">
        <v>22</v>
      </c>
      <c r="N10" s="67" t="s">
        <v>137</v>
      </c>
      <c r="O10" s="67" t="s">
        <v>23</v>
      </c>
    </row>
    <row r="11" spans="1:15" x14ac:dyDescent="0.25">
      <c r="A11" s="79" t="s">
        <v>19</v>
      </c>
      <c r="B11" s="49" t="s">
        <v>119</v>
      </c>
      <c r="C11" s="96"/>
      <c r="D11" s="97">
        <v>18</v>
      </c>
      <c r="E11" s="96">
        <v>12</v>
      </c>
      <c r="F11" s="97"/>
      <c r="G11" s="97"/>
      <c r="H11" s="79">
        <f t="shared" ref="H11" si="2">2/5</f>
        <v>0.4</v>
      </c>
      <c r="I11" s="83"/>
      <c r="J11" s="56">
        <v>3</v>
      </c>
      <c r="K11" s="67" t="s">
        <v>21</v>
      </c>
      <c r="L11" s="67"/>
      <c r="M11" s="67" t="s">
        <v>22</v>
      </c>
      <c r="N11" s="67" t="s">
        <v>137</v>
      </c>
      <c r="O11" s="67" t="s">
        <v>23</v>
      </c>
    </row>
    <row r="12" spans="1:15" x14ac:dyDescent="0.25">
      <c r="A12" s="79" t="s">
        <v>19</v>
      </c>
      <c r="B12" s="49" t="s">
        <v>120</v>
      </c>
      <c r="C12" s="96"/>
      <c r="D12" s="96">
        <v>8</v>
      </c>
      <c r="E12" s="96">
        <v>6</v>
      </c>
      <c r="F12" s="96"/>
      <c r="G12" s="96"/>
      <c r="H12" s="79">
        <f>1/5</f>
        <v>0.2</v>
      </c>
      <c r="I12" s="83"/>
      <c r="J12" s="56">
        <v>3</v>
      </c>
      <c r="K12" s="67" t="s">
        <v>21</v>
      </c>
      <c r="L12" s="67"/>
      <c r="M12" s="67" t="s">
        <v>22</v>
      </c>
      <c r="N12" s="67" t="s">
        <v>137</v>
      </c>
      <c r="O12" s="67" t="s">
        <v>23</v>
      </c>
    </row>
    <row r="13" spans="1:15" x14ac:dyDescent="0.25">
      <c r="A13" s="78" t="s">
        <v>16</v>
      </c>
      <c r="B13" s="89" t="s">
        <v>123</v>
      </c>
      <c r="C13" s="80">
        <f>SUM(D13:F13)</f>
        <v>36</v>
      </c>
      <c r="D13" s="80">
        <f>SUM(D14:D15)</f>
        <v>36</v>
      </c>
      <c r="E13" s="80">
        <f t="shared" ref="E13:H13" si="3">SUM(E14:E15)</f>
        <v>0</v>
      </c>
      <c r="F13" s="80">
        <f t="shared" si="3"/>
        <v>0</v>
      </c>
      <c r="G13" s="80">
        <f t="shared" si="3"/>
        <v>0</v>
      </c>
      <c r="H13" s="92">
        <f t="shared" si="3"/>
        <v>1</v>
      </c>
      <c r="I13" s="78">
        <v>3</v>
      </c>
      <c r="J13" s="59"/>
      <c r="K13" s="59"/>
      <c r="L13" s="102"/>
      <c r="M13" s="102" t="s">
        <v>18</v>
      </c>
      <c r="N13" s="102" t="s">
        <v>137</v>
      </c>
      <c r="O13" s="102"/>
    </row>
    <row r="14" spans="1:15" x14ac:dyDescent="0.25">
      <c r="A14" s="79" t="s">
        <v>19</v>
      </c>
      <c r="B14" s="49" t="s">
        <v>124</v>
      </c>
      <c r="C14" s="96"/>
      <c r="D14" s="97">
        <v>18</v>
      </c>
      <c r="E14" s="97"/>
      <c r="F14" s="97"/>
      <c r="G14" s="97"/>
      <c r="H14" s="83">
        <f>1/2</f>
        <v>0.5</v>
      </c>
      <c r="I14" s="83"/>
      <c r="J14" s="67">
        <v>2</v>
      </c>
      <c r="K14" s="67" t="s">
        <v>21</v>
      </c>
      <c r="L14" s="67"/>
      <c r="M14" s="67" t="s">
        <v>22</v>
      </c>
      <c r="N14" s="67" t="s">
        <v>137</v>
      </c>
      <c r="O14" s="67" t="s">
        <v>23</v>
      </c>
    </row>
    <row r="15" spans="1:15" x14ac:dyDescent="0.25">
      <c r="A15" s="79" t="s">
        <v>19</v>
      </c>
      <c r="B15" s="49" t="s">
        <v>125</v>
      </c>
      <c r="C15" s="96"/>
      <c r="D15" s="97">
        <v>18</v>
      </c>
      <c r="E15" s="97"/>
      <c r="F15" s="97"/>
      <c r="G15" s="97"/>
      <c r="H15" s="83">
        <f>1/2</f>
        <v>0.5</v>
      </c>
      <c r="I15" s="83"/>
      <c r="J15" s="67">
        <v>2</v>
      </c>
      <c r="K15" s="67" t="s">
        <v>21</v>
      </c>
      <c r="L15" s="67"/>
      <c r="M15" s="67" t="s">
        <v>22</v>
      </c>
      <c r="N15" s="67" t="s">
        <v>137</v>
      </c>
      <c r="O15" s="67" t="s">
        <v>23</v>
      </c>
    </row>
    <row r="16" spans="1:15" x14ac:dyDescent="0.25">
      <c r="A16" s="78" t="s">
        <v>16</v>
      </c>
      <c r="B16" s="89" t="s">
        <v>63</v>
      </c>
      <c r="C16" s="80">
        <f>SUM(D16:F16)</f>
        <v>4</v>
      </c>
      <c r="D16" s="80">
        <f>D17</f>
        <v>0</v>
      </c>
      <c r="E16" s="80">
        <f t="shared" ref="E16:G16" si="4">E17</f>
        <v>4</v>
      </c>
      <c r="F16" s="80">
        <f t="shared" si="4"/>
        <v>0</v>
      </c>
      <c r="G16" s="80">
        <f t="shared" si="4"/>
        <v>0</v>
      </c>
      <c r="H16" s="78">
        <f>H17</f>
        <v>1</v>
      </c>
      <c r="I16" s="78">
        <v>10</v>
      </c>
      <c r="J16" s="59"/>
      <c r="K16" s="59"/>
      <c r="L16" s="102"/>
      <c r="M16" s="102" t="s">
        <v>18</v>
      </c>
      <c r="N16" s="102" t="s">
        <v>18</v>
      </c>
      <c r="O16" s="102"/>
    </row>
    <row r="17" spans="1:15" x14ac:dyDescent="0.25">
      <c r="A17" s="79" t="s">
        <v>19</v>
      </c>
      <c r="B17" s="100" t="s">
        <v>138</v>
      </c>
      <c r="C17" s="81"/>
      <c r="D17" s="97"/>
      <c r="E17" s="96">
        <v>4</v>
      </c>
      <c r="F17" s="97"/>
      <c r="G17" s="97"/>
      <c r="H17" s="83">
        <v>1</v>
      </c>
      <c r="I17" s="83">
        <v>10</v>
      </c>
      <c r="J17" s="67">
        <v>3</v>
      </c>
      <c r="K17" s="67" t="s">
        <v>21</v>
      </c>
      <c r="L17" s="67"/>
      <c r="M17" s="67" t="s">
        <v>22</v>
      </c>
      <c r="N17" s="67" t="s">
        <v>18</v>
      </c>
      <c r="O17" s="67"/>
    </row>
    <row r="19" spans="1:15" x14ac:dyDescent="0.25">
      <c r="A19" s="94" t="s">
        <v>127</v>
      </c>
      <c r="B19" s="1"/>
      <c r="C19" s="1"/>
      <c r="D19" s="1"/>
      <c r="E19" s="1"/>
      <c r="F19" s="82"/>
      <c r="G19" s="82"/>
      <c r="H19" s="82"/>
      <c r="I19" s="82"/>
      <c r="J19" s="82"/>
      <c r="K19" s="82"/>
      <c r="L19" s="82"/>
      <c r="M19" s="82"/>
      <c r="N19" s="82"/>
      <c r="O19" s="82"/>
    </row>
    <row r="20" spans="1:15" x14ac:dyDescent="0.25">
      <c r="A20" s="95" t="s">
        <v>42</v>
      </c>
      <c r="B20" s="33"/>
      <c r="C20" s="1"/>
      <c r="D20" s="34"/>
      <c r="E20" s="29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1:15" x14ac:dyDescent="0.25">
      <c r="A21" s="95" t="s">
        <v>66</v>
      </c>
      <c r="B21" s="33"/>
      <c r="C21" s="1"/>
      <c r="D21" s="34"/>
      <c r="E21" s="29"/>
      <c r="F21" s="82"/>
      <c r="G21" s="82"/>
      <c r="H21" s="82"/>
      <c r="I21" s="82"/>
      <c r="J21" s="82"/>
      <c r="K21" s="82"/>
      <c r="L21" s="82"/>
      <c r="M21" s="82"/>
      <c r="N21" s="82"/>
      <c r="O21" s="82"/>
    </row>
    <row r="22" spans="1:15" x14ac:dyDescent="0.25">
      <c r="A22" s="82"/>
      <c r="B22" s="1"/>
      <c r="C22" s="1"/>
      <c r="D22" s="1"/>
      <c r="E22" s="1"/>
      <c r="F22" s="82"/>
      <c r="G22" s="82"/>
      <c r="H22" s="82"/>
      <c r="I22" s="82"/>
      <c r="J22" s="82"/>
      <c r="K22" s="82"/>
      <c r="L22" s="82"/>
      <c r="M22" s="82"/>
      <c r="N22" s="82"/>
      <c r="O22" s="82"/>
    </row>
    <row r="23" spans="1:15" x14ac:dyDescent="0.25">
      <c r="A23" s="82"/>
      <c r="B23" s="35"/>
      <c r="C23" s="1"/>
      <c r="D23" s="34"/>
      <c r="E23" s="36"/>
      <c r="F23" s="82"/>
      <c r="G23" s="82"/>
      <c r="H23" s="82"/>
      <c r="I23" s="82"/>
      <c r="J23" s="82"/>
      <c r="K23" s="82"/>
      <c r="L23" s="82"/>
      <c r="M23" s="82"/>
      <c r="N23" s="82"/>
      <c r="O23" s="82"/>
    </row>
    <row r="24" spans="1:15" x14ac:dyDescent="0.25">
      <c r="A24" s="82"/>
      <c r="B24" s="35"/>
      <c r="C24" s="1"/>
      <c r="D24" s="34"/>
      <c r="E24" s="36"/>
      <c r="F24" s="82"/>
      <c r="G24" s="82"/>
      <c r="H24" s="82"/>
      <c r="I24" s="82"/>
      <c r="J24" s="82"/>
      <c r="K24" s="82"/>
      <c r="L24" s="82"/>
      <c r="M24" s="82"/>
      <c r="N24" s="82"/>
      <c r="O24" s="82"/>
    </row>
    <row r="25" spans="1:15" x14ac:dyDescent="0.25">
      <c r="A25" s="82"/>
      <c r="B25" s="35"/>
      <c r="C25" s="1"/>
      <c r="D25" s="34"/>
      <c r="E25" s="29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26" spans="1:15" x14ac:dyDescent="0.25">
      <c r="A26" s="82"/>
      <c r="B26" s="1"/>
      <c r="C26" s="1"/>
      <c r="D26" s="1"/>
      <c r="E26" s="1"/>
      <c r="F26" s="82"/>
      <c r="G26" s="82"/>
      <c r="H26" s="82"/>
      <c r="I26" s="82"/>
      <c r="J26" s="82"/>
      <c r="K26" s="82"/>
      <c r="L26" s="82"/>
      <c r="M26" s="82"/>
      <c r="N26" s="82"/>
      <c r="O26" s="82"/>
    </row>
    <row r="27" spans="1:15" x14ac:dyDescent="0.25">
      <c r="A27" s="82"/>
      <c r="B27" s="33"/>
      <c r="C27" s="34"/>
      <c r="D27" s="29"/>
      <c r="E27" s="29"/>
      <c r="F27" s="82"/>
      <c r="G27" s="82"/>
      <c r="H27" s="82"/>
      <c r="I27" s="82"/>
      <c r="J27" s="82"/>
      <c r="K27" s="82"/>
      <c r="L27" s="82"/>
      <c r="M27" s="82"/>
      <c r="N27" s="82"/>
      <c r="O27" s="82"/>
    </row>
    <row r="28" spans="1:15" x14ac:dyDescent="0.25">
      <c r="A28" s="82"/>
      <c r="B28" s="33"/>
      <c r="C28" s="34"/>
      <c r="D28" s="29"/>
      <c r="E28" s="29"/>
      <c r="F28" s="82"/>
      <c r="G28" s="82"/>
      <c r="H28" s="82"/>
      <c r="I28" s="82"/>
      <c r="J28" s="82"/>
      <c r="K28" s="82"/>
      <c r="L28" s="82"/>
      <c r="M28" s="82"/>
      <c r="N28" s="82"/>
      <c r="O28" s="82"/>
    </row>
    <row r="29" spans="1:15" x14ac:dyDescent="0.25">
      <c r="A29" s="82"/>
      <c r="B29" s="1"/>
      <c r="C29" s="1"/>
      <c r="D29" s="1"/>
      <c r="E29" s="1"/>
      <c r="F29" s="82"/>
      <c r="G29" s="82"/>
      <c r="H29" s="82"/>
      <c r="I29" s="82"/>
      <c r="J29" s="82"/>
      <c r="K29" s="82"/>
      <c r="L29" s="82"/>
      <c r="M29" s="82"/>
      <c r="N29" s="82"/>
      <c r="O29" s="82"/>
    </row>
    <row r="30" spans="1:15" x14ac:dyDescent="0.25">
      <c r="A30" s="82"/>
      <c r="B30" s="33"/>
      <c r="C30" s="34"/>
      <c r="D30" s="29"/>
      <c r="E30" s="29"/>
      <c r="F30" s="82"/>
      <c r="G30" s="82"/>
      <c r="H30" s="82"/>
      <c r="I30" s="82"/>
      <c r="J30" s="82"/>
      <c r="K30" s="82"/>
      <c r="L30" s="82"/>
      <c r="M30" s="82"/>
      <c r="N30" s="82"/>
      <c r="O30" s="82"/>
    </row>
    <row r="31" spans="1:15" x14ac:dyDescent="0.25">
      <c r="A31" s="82"/>
      <c r="B31" s="33"/>
      <c r="C31" s="34"/>
      <c r="D31" s="29"/>
      <c r="E31" s="29"/>
      <c r="F31" s="82"/>
      <c r="G31" s="82"/>
      <c r="H31" s="82"/>
      <c r="I31" s="82"/>
      <c r="J31" s="82"/>
      <c r="K31" s="82"/>
      <c r="L31" s="82"/>
      <c r="M31" s="82"/>
      <c r="N31" s="82"/>
      <c r="O31" s="82"/>
    </row>
    <row r="32" spans="1:15" x14ac:dyDescent="0.25">
      <c r="A32" s="82"/>
      <c r="B32" s="35"/>
      <c r="C32" s="1"/>
      <c r="D32" s="34"/>
      <c r="E32" s="29"/>
      <c r="F32" s="82"/>
      <c r="G32" s="82"/>
      <c r="H32" s="82"/>
      <c r="I32" s="82"/>
      <c r="J32" s="82"/>
      <c r="K32" s="82"/>
      <c r="L32" s="82"/>
      <c r="M32" s="82"/>
      <c r="N32" s="82"/>
      <c r="O32" s="82"/>
    </row>
    <row r="33" spans="2:5" x14ac:dyDescent="0.25">
      <c r="B33" s="1"/>
      <c r="C33" s="1"/>
      <c r="D33" s="1"/>
      <c r="E33" s="1"/>
    </row>
    <row r="34" spans="2:5" x14ac:dyDescent="0.25">
      <c r="B34" s="33"/>
      <c r="C34" s="1"/>
      <c r="D34" s="29"/>
      <c r="E34" s="29"/>
    </row>
    <row r="35" spans="2:5" x14ac:dyDescent="0.25">
      <c r="B35" s="33"/>
      <c r="C35" s="29"/>
      <c r="D35" s="29"/>
      <c r="E35" s="29"/>
    </row>
    <row r="36" spans="2:5" x14ac:dyDescent="0.25">
      <c r="B36" s="33"/>
      <c r="C36" s="29"/>
      <c r="D36" s="29"/>
      <c r="E36" s="29"/>
    </row>
    <row r="37" spans="2:5" x14ac:dyDescent="0.25">
      <c r="B37" s="29"/>
      <c r="C37" s="29"/>
      <c r="D37" s="29"/>
      <c r="E37" s="29"/>
    </row>
    <row r="38" spans="2:5" x14ac:dyDescent="0.25">
      <c r="B38" s="29"/>
      <c r="C38" s="29"/>
      <c r="D38" s="29"/>
      <c r="E38" s="29"/>
    </row>
  </sheetData>
  <pageMargins left="0.70866141732283472" right="0.70866141732283472" top="1.3385826771653544" bottom="0.74803149606299213" header="0.31496062992125984" footer="0.31496062992125984"/>
  <pageSetup paperSize="9" scale="72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  <pageSetUpPr fitToPage="1"/>
  </sheetPr>
  <dimension ref="A1:O20"/>
  <sheetViews>
    <sheetView tabSelected="1" zoomScale="55" zoomScaleNormal="55" workbookViewId="0">
      <selection activeCell="E23" sqref="E23"/>
    </sheetView>
  </sheetViews>
  <sheetFormatPr baseColWidth="10" defaultColWidth="24.85546875" defaultRowHeight="15" x14ac:dyDescent="0.25"/>
  <cols>
    <col min="1" max="1" width="12.7109375" style="16" customWidth="1"/>
    <col min="2" max="2" width="50.7109375" style="16" customWidth="1"/>
    <col min="3" max="3" width="12.7109375" style="16" customWidth="1"/>
    <col min="4" max="4" width="5.7109375" style="16" customWidth="1"/>
    <col min="5" max="5" width="14.28515625" style="16" customWidth="1"/>
    <col min="6" max="9" width="7.7109375" style="16" customWidth="1"/>
    <col min="10" max="11" width="13.7109375" style="16" customWidth="1"/>
    <col min="12" max="12" width="14.85546875" style="16" bestFit="1" customWidth="1"/>
    <col min="13" max="13" width="17.85546875" style="16" bestFit="1" customWidth="1"/>
    <col min="14" max="14" width="29.42578125" style="16" customWidth="1"/>
    <col min="15" max="15" width="19.7109375" style="16" bestFit="1" customWidth="1"/>
    <col min="16" max="16384" width="24.85546875" style="16"/>
  </cols>
  <sheetData>
    <row r="1" spans="1:15" ht="60" x14ac:dyDescent="0.25">
      <c r="A1" s="13" t="s">
        <v>0</v>
      </c>
      <c r="B1" s="13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3" t="s">
        <v>6</v>
      </c>
      <c r="H1" s="13" t="s">
        <v>7</v>
      </c>
      <c r="I1" s="13" t="s">
        <v>8</v>
      </c>
      <c r="J1" s="14" t="s">
        <v>9</v>
      </c>
      <c r="K1" s="14" t="s">
        <v>139</v>
      </c>
      <c r="L1" s="14" t="s">
        <v>140</v>
      </c>
      <c r="M1" s="14" t="s">
        <v>12</v>
      </c>
      <c r="N1" s="15" t="s">
        <v>13</v>
      </c>
      <c r="O1" s="15" t="s">
        <v>14</v>
      </c>
    </row>
    <row r="2" spans="1:15" s="11" customFormat="1" ht="30" x14ac:dyDescent="0.25">
      <c r="A2" s="17" t="str">
        <f ca="1">RIGHT(CELL("filename",A$1),LEN(CELL("filename",A$1))-SEARCH("]",CELL("filename",A$1),1))</f>
        <v>MCC BAT5 PRO - S10</v>
      </c>
      <c r="B2" s="101" t="s">
        <v>141</v>
      </c>
      <c r="C2" s="17">
        <f>SUM(D2:F2)</f>
        <v>131.5</v>
      </c>
      <c r="D2" s="18">
        <f>D3+D7+D10+D12</f>
        <v>0</v>
      </c>
      <c r="E2" s="18">
        <f t="shared" ref="E2:I2" si="0">E3+E7+E10+E12</f>
        <v>131.5</v>
      </c>
      <c r="F2" s="18">
        <f t="shared" si="0"/>
        <v>0</v>
      </c>
      <c r="G2" s="18">
        <f t="shared" si="0"/>
        <v>50</v>
      </c>
      <c r="H2" s="18">
        <f t="shared" si="0"/>
        <v>3.4</v>
      </c>
      <c r="I2" s="18">
        <f t="shared" si="0"/>
        <v>30</v>
      </c>
      <c r="J2" s="17"/>
      <c r="K2" s="17"/>
      <c r="L2" s="19"/>
      <c r="M2" s="19"/>
      <c r="N2" s="19"/>
      <c r="O2" s="19"/>
    </row>
    <row r="3" spans="1:15" x14ac:dyDescent="0.25">
      <c r="A3" s="6" t="s">
        <v>16</v>
      </c>
      <c r="B3" s="50" t="s">
        <v>142</v>
      </c>
      <c r="C3" s="66">
        <f>SUM(D3:F3)</f>
        <v>75</v>
      </c>
      <c r="D3" s="66">
        <f>SUM(D5:D6)</f>
        <v>0</v>
      </c>
      <c r="E3" s="66">
        <f>SUM(E4:E6)</f>
        <v>75</v>
      </c>
      <c r="F3" s="66">
        <f>SUM(F5:F6)</f>
        <v>0</v>
      </c>
      <c r="G3" s="66">
        <f>SUM(G5:G6)</f>
        <v>10</v>
      </c>
      <c r="H3" s="54">
        <f>SUM(H5:H6)</f>
        <v>0.4</v>
      </c>
      <c r="I3" s="6">
        <v>5</v>
      </c>
      <c r="J3" s="60"/>
      <c r="K3" s="60"/>
      <c r="L3" s="20"/>
      <c r="M3" s="20" t="s">
        <v>18</v>
      </c>
      <c r="N3" s="20" t="s">
        <v>18</v>
      </c>
      <c r="O3" s="20"/>
    </row>
    <row r="4" spans="1:15" x14ac:dyDescent="0.25">
      <c r="A4" s="8" t="s">
        <v>19</v>
      </c>
      <c r="B4" s="121" t="s">
        <v>143</v>
      </c>
      <c r="C4" s="122"/>
      <c r="D4" s="123"/>
      <c r="E4" s="122">
        <v>45</v>
      </c>
      <c r="F4" s="123"/>
      <c r="G4" s="123">
        <v>30</v>
      </c>
      <c r="H4" s="8">
        <f>3/5</f>
        <v>0.6</v>
      </c>
      <c r="I4" s="7"/>
      <c r="J4" s="62">
        <v>2</v>
      </c>
      <c r="K4" s="21" t="s">
        <v>21</v>
      </c>
      <c r="L4" s="21"/>
      <c r="M4" s="21" t="s">
        <v>22</v>
      </c>
      <c r="N4" s="21" t="s">
        <v>144</v>
      </c>
      <c r="O4" s="21" t="s">
        <v>23</v>
      </c>
    </row>
    <row r="5" spans="1:15" x14ac:dyDescent="0.25">
      <c r="A5" s="8" t="s">
        <v>19</v>
      </c>
      <c r="B5" s="121" t="s">
        <v>190</v>
      </c>
      <c r="C5" s="122"/>
      <c r="D5" s="123"/>
      <c r="E5" s="122">
        <v>15</v>
      </c>
      <c r="F5" s="123"/>
      <c r="G5" s="123">
        <v>2</v>
      </c>
      <c r="H5" s="8">
        <v>0.2</v>
      </c>
      <c r="I5" s="7"/>
      <c r="J5" s="62">
        <v>1</v>
      </c>
      <c r="K5" s="21" t="s">
        <v>65</v>
      </c>
      <c r="L5" s="21"/>
      <c r="M5" s="21" t="s">
        <v>22</v>
      </c>
      <c r="N5" s="21" t="s">
        <v>144</v>
      </c>
      <c r="O5" s="21" t="s">
        <v>23</v>
      </c>
    </row>
    <row r="6" spans="1:15" x14ac:dyDescent="0.25">
      <c r="A6" s="8" t="s">
        <v>19</v>
      </c>
      <c r="B6" s="121" t="s">
        <v>191</v>
      </c>
      <c r="C6" s="122"/>
      <c r="D6" s="123"/>
      <c r="E6" s="122">
        <v>15</v>
      </c>
      <c r="F6" s="123"/>
      <c r="G6" s="123">
        <v>8</v>
      </c>
      <c r="H6" s="8">
        <v>0.2</v>
      </c>
      <c r="I6" s="7"/>
      <c r="J6" s="62">
        <v>1</v>
      </c>
      <c r="K6" s="21" t="s">
        <v>65</v>
      </c>
      <c r="L6" s="21"/>
      <c r="M6" s="21" t="s">
        <v>22</v>
      </c>
      <c r="N6" s="21" t="s">
        <v>144</v>
      </c>
      <c r="O6" s="21" t="s">
        <v>23</v>
      </c>
    </row>
    <row r="7" spans="1:15" x14ac:dyDescent="0.25">
      <c r="A7" s="6" t="s">
        <v>16</v>
      </c>
      <c r="B7" s="50" t="s">
        <v>145</v>
      </c>
      <c r="C7" s="66">
        <f>SUM(D7:F7)</f>
        <v>22.5</v>
      </c>
      <c r="D7" s="66">
        <f>SUM(D8:D9)</f>
        <v>0</v>
      </c>
      <c r="E7" s="66">
        <f>SUM(E8:E9)</f>
        <v>22.5</v>
      </c>
      <c r="F7" s="66">
        <f>SUM(F8:F9)</f>
        <v>0</v>
      </c>
      <c r="G7" s="66">
        <f>SUM(G8:G9)</f>
        <v>40</v>
      </c>
      <c r="H7" s="6">
        <f>SUM(H8:H9)</f>
        <v>1</v>
      </c>
      <c r="I7" s="6">
        <v>4</v>
      </c>
      <c r="J7" s="61"/>
      <c r="K7" s="61"/>
      <c r="L7" s="20"/>
      <c r="M7" s="20"/>
      <c r="N7" s="20" t="s">
        <v>18</v>
      </c>
      <c r="O7" s="20"/>
    </row>
    <row r="8" spans="1:15" x14ac:dyDescent="0.25">
      <c r="A8" s="8" t="s">
        <v>19</v>
      </c>
      <c r="B8" s="106" t="s">
        <v>146</v>
      </c>
      <c r="C8" s="81"/>
      <c r="D8" s="10"/>
      <c r="E8" s="81">
        <v>7.5</v>
      </c>
      <c r="F8" s="10"/>
      <c r="G8" s="10">
        <v>20</v>
      </c>
      <c r="H8" s="8">
        <v>0.6</v>
      </c>
      <c r="I8" s="7"/>
      <c r="J8" s="62">
        <v>2</v>
      </c>
      <c r="K8" s="21" t="s">
        <v>21</v>
      </c>
      <c r="L8" s="21"/>
      <c r="M8" s="21" t="s">
        <v>22</v>
      </c>
      <c r="N8" s="21" t="s">
        <v>18</v>
      </c>
      <c r="O8" s="21" t="s">
        <v>23</v>
      </c>
    </row>
    <row r="9" spans="1:15" x14ac:dyDescent="0.25">
      <c r="A9" s="8" t="s">
        <v>19</v>
      </c>
      <c r="B9" s="107" t="s">
        <v>147</v>
      </c>
      <c r="C9" s="81"/>
      <c r="D9" s="10"/>
      <c r="E9" s="108">
        <v>15</v>
      </c>
      <c r="F9" s="10"/>
      <c r="G9" s="10">
        <v>20</v>
      </c>
      <c r="H9" s="8">
        <v>0.4</v>
      </c>
      <c r="I9" s="9"/>
      <c r="J9" s="63">
        <v>2</v>
      </c>
      <c r="K9" s="21" t="s">
        <v>21</v>
      </c>
      <c r="L9" s="21"/>
      <c r="M9" s="21" t="s">
        <v>22</v>
      </c>
      <c r="N9" s="21" t="s">
        <v>18</v>
      </c>
      <c r="O9" s="21" t="s">
        <v>23</v>
      </c>
    </row>
    <row r="10" spans="1:15" x14ac:dyDescent="0.25">
      <c r="A10" s="6" t="s">
        <v>16</v>
      </c>
      <c r="B10" s="50" t="s">
        <v>148</v>
      </c>
      <c r="C10" s="66">
        <f>SUM(D10:F10)</f>
        <v>30</v>
      </c>
      <c r="D10" s="66">
        <f>SUM(D11:D11)</f>
        <v>0</v>
      </c>
      <c r="E10" s="66">
        <f>SUM(E11:E11)</f>
        <v>30</v>
      </c>
      <c r="F10" s="66">
        <f>SUM(F11:F11)</f>
        <v>0</v>
      </c>
      <c r="G10" s="66">
        <f>SUM(G11:G11)</f>
        <v>0</v>
      </c>
      <c r="H10" s="6">
        <f t="shared" ref="H10" si="1">SUM(H11:H11)</f>
        <v>1</v>
      </c>
      <c r="I10" s="6">
        <v>3</v>
      </c>
      <c r="J10" s="61"/>
      <c r="K10" s="61"/>
      <c r="L10" s="20"/>
      <c r="M10" s="20"/>
      <c r="N10" s="20" t="s">
        <v>18</v>
      </c>
      <c r="O10" s="20"/>
    </row>
    <row r="11" spans="1:15" x14ac:dyDescent="0.25">
      <c r="A11" s="8" t="s">
        <v>19</v>
      </c>
      <c r="B11" s="117" t="s">
        <v>148</v>
      </c>
      <c r="C11" s="81"/>
      <c r="D11" s="10"/>
      <c r="E11" s="81">
        <v>30</v>
      </c>
      <c r="F11" s="10"/>
      <c r="G11" s="10"/>
      <c r="H11" s="7">
        <v>1</v>
      </c>
      <c r="I11" s="7"/>
      <c r="J11" s="21">
        <v>2</v>
      </c>
      <c r="K11" s="21" t="s">
        <v>21</v>
      </c>
      <c r="L11" s="21"/>
      <c r="M11" s="21" t="s">
        <v>22</v>
      </c>
      <c r="N11" s="21" t="s">
        <v>144</v>
      </c>
      <c r="O11" s="21" t="s">
        <v>23</v>
      </c>
    </row>
    <row r="12" spans="1:15" x14ac:dyDescent="0.25">
      <c r="A12" s="6" t="s">
        <v>16</v>
      </c>
      <c r="B12" s="50" t="s">
        <v>63</v>
      </c>
      <c r="C12" s="66">
        <f>SUM(D12:F12)</f>
        <v>4</v>
      </c>
      <c r="D12" s="66">
        <f>D13</f>
        <v>0</v>
      </c>
      <c r="E12" s="66">
        <f t="shared" ref="E12:H12" si="2">E13</f>
        <v>4</v>
      </c>
      <c r="F12" s="66">
        <f t="shared" si="2"/>
        <v>0</v>
      </c>
      <c r="G12" s="66">
        <f t="shared" si="2"/>
        <v>0</v>
      </c>
      <c r="H12" s="6">
        <f t="shared" si="2"/>
        <v>1</v>
      </c>
      <c r="I12" s="6">
        <v>18</v>
      </c>
      <c r="J12" s="61"/>
      <c r="K12" s="61"/>
      <c r="L12" s="20"/>
      <c r="M12" s="20"/>
      <c r="N12" s="20" t="s">
        <v>18</v>
      </c>
      <c r="O12" s="20"/>
    </row>
    <row r="13" spans="1:15" x14ac:dyDescent="0.25">
      <c r="A13" s="8" t="s">
        <v>19</v>
      </c>
      <c r="B13" s="69" t="s">
        <v>149</v>
      </c>
      <c r="C13" s="81"/>
      <c r="D13" s="10"/>
      <c r="E13" s="81">
        <v>4</v>
      </c>
      <c r="F13" s="10"/>
      <c r="G13" s="10"/>
      <c r="H13" s="7">
        <v>1</v>
      </c>
      <c r="I13" s="7"/>
      <c r="J13" s="21">
        <v>3</v>
      </c>
      <c r="K13" s="21" t="s">
        <v>21</v>
      </c>
      <c r="L13" s="21"/>
      <c r="M13" s="21" t="s">
        <v>22</v>
      </c>
      <c r="N13" s="21" t="s">
        <v>18</v>
      </c>
      <c r="O13" s="21" t="s">
        <v>23</v>
      </c>
    </row>
    <row r="15" spans="1:15" x14ac:dyDescent="0.25">
      <c r="A15" s="94" t="s">
        <v>134</v>
      </c>
    </row>
    <row r="16" spans="1:15" x14ac:dyDescent="0.25">
      <c r="A16" s="95" t="s">
        <v>42</v>
      </c>
    </row>
    <row r="17" spans="1:2" x14ac:dyDescent="0.25">
      <c r="A17" s="95" t="s">
        <v>126</v>
      </c>
    </row>
    <row r="18" spans="1:2" x14ac:dyDescent="0.25">
      <c r="A18" s="95" t="s">
        <v>135</v>
      </c>
      <c r="B18" s="22"/>
    </row>
    <row r="19" spans="1:2" x14ac:dyDescent="0.25">
      <c r="A19" s="118" t="s">
        <v>192</v>
      </c>
      <c r="B19" s="120"/>
    </row>
    <row r="20" spans="1:2" x14ac:dyDescent="0.25">
      <c r="A20" s="119" t="s">
        <v>193</v>
      </c>
      <c r="B20" s="120"/>
    </row>
  </sheetData>
  <pageMargins left="0.70866141732283472" right="0.70866141732283472" top="1.3385826771653544" bottom="0.74803149606299213" header="0.31496062992125984" footer="0.31496062992125984"/>
  <pageSetup paperSize="9" scale="71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B3AC1-8AF1-4505-9508-76F86CE10E2D}">
  <sheetPr>
    <tabColor rgb="FF00B0F0"/>
    <pageSetUpPr fitToPage="1"/>
  </sheetPr>
  <dimension ref="A1:O58"/>
  <sheetViews>
    <sheetView topLeftCell="B1" zoomScale="55" zoomScaleNormal="55" workbookViewId="0">
      <selection activeCell="B1" sqref="B1:B1048576"/>
    </sheetView>
  </sheetViews>
  <sheetFormatPr baseColWidth="10" defaultColWidth="16.28515625" defaultRowHeight="15" x14ac:dyDescent="0.25"/>
  <cols>
    <col min="1" max="1" width="12.7109375" style="23" customWidth="1"/>
    <col min="2" max="2" width="59.85546875" style="23" customWidth="1"/>
    <col min="3" max="3" width="15.7109375" style="23" customWidth="1"/>
    <col min="4" max="9" width="7.7109375" style="23" customWidth="1"/>
    <col min="10" max="11" width="13.7109375" style="23" customWidth="1"/>
    <col min="12" max="12" width="16.28515625" style="23"/>
    <col min="13" max="13" width="19.85546875" style="23" bestFit="1" customWidth="1"/>
    <col min="14" max="14" width="20.5703125" style="23" bestFit="1" customWidth="1"/>
    <col min="15" max="15" width="20.5703125" style="23" customWidth="1"/>
    <col min="16" max="16384" width="16.28515625" style="23"/>
  </cols>
  <sheetData>
    <row r="1" spans="1:15" ht="6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53" t="s">
        <v>6</v>
      </c>
      <c r="H1" s="2" t="s">
        <v>7</v>
      </c>
      <c r="I1" s="2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</row>
    <row r="2" spans="1:15" s="27" customFormat="1" ht="30" x14ac:dyDescent="0.25">
      <c r="A2" s="101"/>
      <c r="B2" s="101" t="s">
        <v>173</v>
      </c>
      <c r="C2" s="101">
        <f>SUM(C3:C18)</f>
        <v>264</v>
      </c>
      <c r="D2" s="101">
        <f>SUM(D3:D18)/2</f>
        <v>56</v>
      </c>
      <c r="E2" s="101">
        <f t="shared" ref="E2:G2" si="0">SUM(E3:E18)/2</f>
        <v>208</v>
      </c>
      <c r="F2" s="101">
        <f t="shared" si="0"/>
        <v>0</v>
      </c>
      <c r="G2" s="101">
        <f t="shared" si="0"/>
        <v>43</v>
      </c>
      <c r="H2" s="101"/>
      <c r="I2" s="101">
        <f>SUM(I3:I18)</f>
        <v>30</v>
      </c>
      <c r="J2" s="101"/>
      <c r="K2" s="101"/>
      <c r="L2" s="31"/>
      <c r="M2" s="31"/>
      <c r="N2" s="31"/>
      <c r="O2" s="31"/>
    </row>
    <row r="3" spans="1:15" x14ac:dyDescent="0.25">
      <c r="A3" s="78" t="s">
        <v>16</v>
      </c>
      <c r="B3" s="89" t="s">
        <v>174</v>
      </c>
      <c r="C3" s="80">
        <f>SUM(D3:F3)</f>
        <v>72</v>
      </c>
      <c r="D3" s="80">
        <f>SUM(D4:D5)</f>
        <v>16</v>
      </c>
      <c r="E3" s="80">
        <f>SUM(E4:E5)</f>
        <v>56</v>
      </c>
      <c r="F3" s="80">
        <f>SUM(F4:F5)</f>
        <v>0</v>
      </c>
      <c r="G3" s="80">
        <f>SUM(G4:G5)</f>
        <v>20</v>
      </c>
      <c r="H3" s="92">
        <f>SUM(H4:H5)</f>
        <v>1</v>
      </c>
      <c r="I3" s="78">
        <v>8</v>
      </c>
      <c r="J3" s="55"/>
      <c r="K3" s="55"/>
      <c r="L3" s="44"/>
      <c r="M3" s="44" t="s">
        <v>18</v>
      </c>
      <c r="N3" s="44" t="s">
        <v>18</v>
      </c>
      <c r="O3" s="45"/>
    </row>
    <row r="4" spans="1:15" x14ac:dyDescent="0.25">
      <c r="A4" s="79" t="s">
        <v>19</v>
      </c>
      <c r="B4" s="86" t="s">
        <v>175</v>
      </c>
      <c r="C4" s="96"/>
      <c r="D4" s="96">
        <v>16</v>
      </c>
      <c r="E4" s="96">
        <v>26</v>
      </c>
      <c r="F4" s="97"/>
      <c r="G4" s="97"/>
      <c r="H4" s="83">
        <v>0.5</v>
      </c>
      <c r="I4" s="83"/>
      <c r="J4" s="56">
        <v>3</v>
      </c>
      <c r="K4" s="67" t="s">
        <v>21</v>
      </c>
      <c r="L4" s="46"/>
      <c r="M4" s="46" t="s">
        <v>18</v>
      </c>
      <c r="N4" s="46" t="s">
        <v>189</v>
      </c>
      <c r="O4" s="46" t="s">
        <v>23</v>
      </c>
    </row>
    <row r="5" spans="1:15" x14ac:dyDescent="0.25">
      <c r="A5" s="79" t="s">
        <v>19</v>
      </c>
      <c r="B5" s="86" t="s">
        <v>176</v>
      </c>
      <c r="C5" s="96"/>
      <c r="D5" s="96"/>
      <c r="E5" s="96">
        <v>30</v>
      </c>
      <c r="F5" s="97"/>
      <c r="G5" s="97">
        <v>20</v>
      </c>
      <c r="H5" s="83">
        <v>0.5</v>
      </c>
      <c r="I5" s="83"/>
      <c r="J5" s="56">
        <v>3</v>
      </c>
      <c r="K5" s="67" t="s">
        <v>21</v>
      </c>
      <c r="L5" s="46"/>
      <c r="M5" s="46" t="s">
        <v>18</v>
      </c>
      <c r="N5" s="46" t="s">
        <v>18</v>
      </c>
      <c r="O5" s="46" t="s">
        <v>23</v>
      </c>
    </row>
    <row r="6" spans="1:15" x14ac:dyDescent="0.25">
      <c r="A6" s="78" t="s">
        <v>16</v>
      </c>
      <c r="B6" s="89" t="s">
        <v>177</v>
      </c>
      <c r="C6" s="80">
        <f t="shared" ref="C6:C12" si="1">SUM(D6:F6)</f>
        <v>58</v>
      </c>
      <c r="D6" s="80">
        <f>SUM(D7:D8)</f>
        <v>20</v>
      </c>
      <c r="E6" s="80">
        <f t="shared" ref="E6:G6" si="2">SUM(E7:E8)</f>
        <v>38</v>
      </c>
      <c r="F6" s="80">
        <f t="shared" si="2"/>
        <v>0</v>
      </c>
      <c r="G6" s="80">
        <f t="shared" si="2"/>
        <v>8</v>
      </c>
      <c r="H6" s="92">
        <f>SUM(H7:H8)</f>
        <v>1</v>
      </c>
      <c r="I6" s="78">
        <v>7</v>
      </c>
      <c r="J6" s="55"/>
      <c r="K6" s="55"/>
      <c r="L6" s="44"/>
      <c r="M6" s="44" t="s">
        <v>18</v>
      </c>
      <c r="N6" s="44" t="s">
        <v>18</v>
      </c>
      <c r="O6" s="45"/>
    </row>
    <row r="7" spans="1:15" x14ac:dyDescent="0.25">
      <c r="A7" s="79" t="s">
        <v>19</v>
      </c>
      <c r="B7" s="86" t="s">
        <v>178</v>
      </c>
      <c r="C7" s="96"/>
      <c r="D7" s="97">
        <v>10</v>
      </c>
      <c r="E7" s="96">
        <v>20</v>
      </c>
      <c r="F7" s="97"/>
      <c r="G7" s="97">
        <v>2</v>
      </c>
      <c r="H7" s="83">
        <v>0.5</v>
      </c>
      <c r="I7" s="83"/>
      <c r="J7" s="57">
        <v>3</v>
      </c>
      <c r="K7" s="67" t="s">
        <v>21</v>
      </c>
      <c r="L7" s="46"/>
      <c r="M7" s="46" t="s">
        <v>18</v>
      </c>
      <c r="N7" s="46" t="s">
        <v>18</v>
      </c>
      <c r="O7" s="46" t="s">
        <v>23</v>
      </c>
    </row>
    <row r="8" spans="1:15" s="28" customFormat="1" x14ac:dyDescent="0.25">
      <c r="A8" s="79" t="s">
        <v>19</v>
      </c>
      <c r="B8" s="86" t="s">
        <v>179</v>
      </c>
      <c r="C8" s="96"/>
      <c r="D8" s="97">
        <v>10</v>
      </c>
      <c r="E8" s="96">
        <v>18</v>
      </c>
      <c r="F8" s="97"/>
      <c r="G8" s="97">
        <v>6</v>
      </c>
      <c r="H8" s="83">
        <v>0.5</v>
      </c>
      <c r="I8" s="83"/>
      <c r="J8" s="57">
        <v>3</v>
      </c>
      <c r="K8" s="67" t="s">
        <v>21</v>
      </c>
      <c r="L8" s="46"/>
      <c r="M8" s="46" t="s">
        <v>18</v>
      </c>
      <c r="N8" s="46" t="s">
        <v>18</v>
      </c>
      <c r="O8" s="46" t="s">
        <v>23</v>
      </c>
    </row>
    <row r="9" spans="1:15" s="28" customFormat="1" x14ac:dyDescent="0.25">
      <c r="A9" s="78" t="s">
        <v>16</v>
      </c>
      <c r="B9" s="89" t="s">
        <v>180</v>
      </c>
      <c r="C9" s="80">
        <f t="shared" ref="C9" si="3">SUM(D9:F9)</f>
        <v>64</v>
      </c>
      <c r="D9" s="80">
        <f>SUM(D10:D11)</f>
        <v>20</v>
      </c>
      <c r="E9" s="80">
        <f t="shared" ref="E9:G9" si="4">SUM(E10:E11)</f>
        <v>44</v>
      </c>
      <c r="F9" s="80">
        <f t="shared" si="4"/>
        <v>0</v>
      </c>
      <c r="G9" s="80">
        <f t="shared" si="4"/>
        <v>0</v>
      </c>
      <c r="H9" s="92">
        <f>SUM(H10:H11)</f>
        <v>1</v>
      </c>
      <c r="I9" s="78">
        <v>7</v>
      </c>
      <c r="J9" s="55"/>
      <c r="K9" s="55"/>
      <c r="L9" s="44"/>
      <c r="M9" s="44" t="s">
        <v>18</v>
      </c>
      <c r="N9" s="44" t="s">
        <v>18</v>
      </c>
      <c r="O9" s="45"/>
    </row>
    <row r="10" spans="1:15" s="28" customFormat="1" x14ac:dyDescent="0.25">
      <c r="A10" s="79" t="s">
        <v>19</v>
      </c>
      <c r="B10" s="86" t="s">
        <v>181</v>
      </c>
      <c r="C10" s="96"/>
      <c r="D10" s="97">
        <v>10</v>
      </c>
      <c r="E10" s="96">
        <v>24</v>
      </c>
      <c r="F10" s="97"/>
      <c r="G10" s="97"/>
      <c r="H10" s="83">
        <v>0.5</v>
      </c>
      <c r="I10" s="83"/>
      <c r="J10" s="57">
        <v>3</v>
      </c>
      <c r="K10" s="67" t="s">
        <v>21</v>
      </c>
      <c r="L10" s="46"/>
      <c r="M10" s="46" t="s">
        <v>18</v>
      </c>
      <c r="N10" s="46" t="s">
        <v>18</v>
      </c>
      <c r="O10" s="46" t="s">
        <v>23</v>
      </c>
    </row>
    <row r="11" spans="1:15" s="28" customFormat="1" x14ac:dyDescent="0.25">
      <c r="A11" s="79" t="s">
        <v>19</v>
      </c>
      <c r="B11" s="86" t="s">
        <v>182</v>
      </c>
      <c r="C11" s="96"/>
      <c r="D11" s="97">
        <v>10</v>
      </c>
      <c r="E11" s="96">
        <v>20</v>
      </c>
      <c r="F11" s="97"/>
      <c r="G11" s="97"/>
      <c r="H11" s="83">
        <v>0.5</v>
      </c>
      <c r="I11" s="83"/>
      <c r="J11" s="57">
        <v>3</v>
      </c>
      <c r="K11" s="67" t="s">
        <v>21</v>
      </c>
      <c r="L11" s="46"/>
      <c r="M11" s="46" t="s">
        <v>18</v>
      </c>
      <c r="N11" s="46" t="s">
        <v>18</v>
      </c>
      <c r="O11" s="46" t="s">
        <v>23</v>
      </c>
    </row>
    <row r="12" spans="1:15" x14ac:dyDescent="0.25">
      <c r="A12" s="78" t="s">
        <v>16</v>
      </c>
      <c r="B12" s="89" t="s">
        <v>183</v>
      </c>
      <c r="C12" s="80">
        <f t="shared" si="1"/>
        <v>36</v>
      </c>
      <c r="D12" s="80">
        <f>SUM(D13:D14)</f>
        <v>0</v>
      </c>
      <c r="E12" s="80">
        <f t="shared" ref="E12:G12" si="5">SUM(E13:E14)</f>
        <v>36</v>
      </c>
      <c r="F12" s="80">
        <f t="shared" si="5"/>
        <v>0</v>
      </c>
      <c r="G12" s="80">
        <f t="shared" si="5"/>
        <v>0</v>
      </c>
      <c r="H12" s="92">
        <f>SUM(H13:H14)</f>
        <v>1</v>
      </c>
      <c r="I12" s="78">
        <v>3</v>
      </c>
      <c r="J12" s="55"/>
      <c r="K12" s="55"/>
      <c r="L12" s="44"/>
      <c r="M12" s="44" t="s">
        <v>18</v>
      </c>
      <c r="N12" s="44" t="s">
        <v>18</v>
      </c>
      <c r="O12" s="45"/>
    </row>
    <row r="13" spans="1:15" x14ac:dyDescent="0.25">
      <c r="A13" s="79" t="s">
        <v>19</v>
      </c>
      <c r="B13" s="110" t="s">
        <v>184</v>
      </c>
      <c r="C13" s="96"/>
      <c r="D13" s="97"/>
      <c r="E13" s="96">
        <v>24</v>
      </c>
      <c r="F13" s="97"/>
      <c r="G13" s="97"/>
      <c r="H13" s="91">
        <v>0.7</v>
      </c>
      <c r="I13" s="83"/>
      <c r="J13" s="56">
        <v>3</v>
      </c>
      <c r="K13" s="67" t="s">
        <v>21</v>
      </c>
      <c r="L13" s="46"/>
      <c r="M13" s="46" t="s">
        <v>18</v>
      </c>
      <c r="N13" s="46" t="s">
        <v>189</v>
      </c>
      <c r="O13" s="46" t="s">
        <v>23</v>
      </c>
    </row>
    <row r="14" spans="1:15" x14ac:dyDescent="0.25">
      <c r="A14" s="79" t="s">
        <v>19</v>
      </c>
      <c r="B14" s="110" t="s">
        <v>185</v>
      </c>
      <c r="C14" s="96"/>
      <c r="D14" s="97"/>
      <c r="E14" s="96">
        <v>12</v>
      </c>
      <c r="F14" s="97"/>
      <c r="G14" s="97"/>
      <c r="H14" s="91">
        <v>0.3</v>
      </c>
      <c r="I14" s="83"/>
      <c r="J14" s="56">
        <v>3</v>
      </c>
      <c r="K14" s="67" t="s">
        <v>21</v>
      </c>
      <c r="L14" s="46"/>
      <c r="M14" s="46" t="s">
        <v>18</v>
      </c>
      <c r="N14" s="46" t="s">
        <v>189</v>
      </c>
      <c r="O14" s="46" t="s">
        <v>23</v>
      </c>
    </row>
    <row r="15" spans="1:15" x14ac:dyDescent="0.25">
      <c r="A15" s="78" t="s">
        <v>16</v>
      </c>
      <c r="B15" s="89" t="s">
        <v>186</v>
      </c>
      <c r="C15" s="80">
        <f t="shared" ref="C15" si="6">SUM(D15:F15)</f>
        <v>30</v>
      </c>
      <c r="D15" s="80">
        <f>SUM(D16)</f>
        <v>0</v>
      </c>
      <c r="E15" s="80">
        <f t="shared" ref="E15:G15" si="7">SUM(E16)</f>
        <v>30</v>
      </c>
      <c r="F15" s="80">
        <f t="shared" si="7"/>
        <v>0</v>
      </c>
      <c r="G15" s="80">
        <f t="shared" si="7"/>
        <v>15</v>
      </c>
      <c r="H15" s="92">
        <f>SUM(H16)</f>
        <v>1</v>
      </c>
      <c r="I15" s="78">
        <v>3</v>
      </c>
      <c r="J15" s="55"/>
      <c r="K15" s="55"/>
      <c r="L15" s="44"/>
      <c r="M15" s="44" t="s">
        <v>18</v>
      </c>
      <c r="N15" s="44" t="s">
        <v>18</v>
      </c>
      <c r="O15" s="45"/>
    </row>
    <row r="16" spans="1:15" x14ac:dyDescent="0.25">
      <c r="A16" s="79" t="s">
        <v>19</v>
      </c>
      <c r="B16" s="86" t="s">
        <v>187</v>
      </c>
      <c r="C16" s="96"/>
      <c r="D16" s="88"/>
      <c r="E16" s="96">
        <v>30</v>
      </c>
      <c r="F16" s="88"/>
      <c r="G16" s="88">
        <v>15</v>
      </c>
      <c r="H16" s="83">
        <v>1</v>
      </c>
      <c r="I16" s="85"/>
      <c r="J16" s="56">
        <v>3</v>
      </c>
      <c r="K16" s="67" t="s">
        <v>21</v>
      </c>
      <c r="L16" s="46"/>
      <c r="M16" s="46" t="s">
        <v>18</v>
      </c>
      <c r="N16" s="46" t="s">
        <v>189</v>
      </c>
      <c r="O16" s="46" t="s">
        <v>23</v>
      </c>
    </row>
    <row r="17" spans="1:15" x14ac:dyDescent="0.25">
      <c r="A17" s="78" t="s">
        <v>16</v>
      </c>
      <c r="B17" s="93" t="s">
        <v>170</v>
      </c>
      <c r="C17" s="80">
        <f t="shared" ref="C17" si="8">SUM(D17:F17)</f>
        <v>4</v>
      </c>
      <c r="D17" s="80">
        <f>SUM(D18)</f>
        <v>0</v>
      </c>
      <c r="E17" s="80">
        <f t="shared" ref="E17:G17" si="9">SUM(E18)</f>
        <v>4</v>
      </c>
      <c r="F17" s="80">
        <f t="shared" si="9"/>
        <v>0</v>
      </c>
      <c r="G17" s="80">
        <f t="shared" si="9"/>
        <v>0</v>
      </c>
      <c r="H17" s="92">
        <f>SUM(H18)</f>
        <v>1</v>
      </c>
      <c r="I17" s="78">
        <v>2</v>
      </c>
      <c r="J17" s="55"/>
      <c r="K17" s="55"/>
      <c r="L17" s="44"/>
      <c r="M17" s="44" t="s">
        <v>18</v>
      </c>
      <c r="N17" s="44" t="s">
        <v>18</v>
      </c>
      <c r="O17" s="45"/>
    </row>
    <row r="18" spans="1:15" x14ac:dyDescent="0.25">
      <c r="A18" s="79" t="s">
        <v>19</v>
      </c>
      <c r="B18" s="100" t="s">
        <v>188</v>
      </c>
      <c r="C18" s="81"/>
      <c r="D18" s="97"/>
      <c r="E18" s="96">
        <v>4</v>
      </c>
      <c r="F18" s="97"/>
      <c r="G18" s="97"/>
      <c r="H18" s="83">
        <v>1</v>
      </c>
      <c r="I18" s="83"/>
      <c r="J18" s="56">
        <v>3</v>
      </c>
      <c r="K18" s="67" t="s">
        <v>21</v>
      </c>
      <c r="L18" s="46"/>
      <c r="M18" s="46" t="s">
        <v>18</v>
      </c>
      <c r="N18" s="46" t="s">
        <v>18</v>
      </c>
      <c r="O18" s="46" t="s">
        <v>23</v>
      </c>
    </row>
    <row r="20" spans="1:15" x14ac:dyDescent="0.25">
      <c r="A20" s="95" t="s">
        <v>42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1:15" x14ac:dyDescent="0.25">
      <c r="A21" s="94" t="s">
        <v>172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</row>
    <row r="58" spans="2:2" x14ac:dyDescent="0.25">
      <c r="B58" s="47"/>
    </row>
  </sheetData>
  <pageMargins left="0.70866141732283472" right="0.70866141732283472" top="1.3385826771653544" bottom="0.74803149606299213" header="0.31496062992125984" footer="0.31496062992125984"/>
  <pageSetup paperSize="9" scale="69" orientation="landscape" r:id="rId1"/>
  <headerFooter>
    <oddHeader>&amp;L&amp;G&amp;C&amp;"-,Gras"&amp;18Maquette pédagogique 2020-2021&amp;R&amp;14Spécialité  Bâtiments</oddHeader>
    <oddFooter>&amp;C15 avril 2020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MCC BAT3-S5</vt:lpstr>
      <vt:lpstr>MCC BAT3-S6</vt:lpstr>
      <vt:lpstr>MCC BAT4-S7</vt:lpstr>
      <vt:lpstr>MCC BAT4-S8</vt:lpstr>
      <vt:lpstr>MCC BAT5 - S9</vt:lpstr>
      <vt:lpstr>MCC BAT5 - S10</vt:lpstr>
      <vt:lpstr>MCC BAT5 PRO - S9</vt:lpstr>
      <vt:lpstr>MCC BAT5 PRO - S10</vt:lpstr>
      <vt:lpstr>MCC BAT3-FISA-S5</vt:lpstr>
      <vt:lpstr>MCC BAT3-FISA-S6</vt:lpstr>
      <vt:lpstr>'MCC BAT3-FISA-S5'!Zone_d_impression</vt:lpstr>
      <vt:lpstr>'MCC BAT3-FISA-S6'!Zone_d_impression</vt:lpstr>
      <vt:lpstr>'MCC BAT3-S5'!Zone_d_impression</vt:lpstr>
      <vt:lpstr>'MCC BAT3-S6'!Zone_d_impression</vt:lpstr>
      <vt:lpstr>'MCC BAT4-S7'!Zone_d_impression</vt:lpstr>
      <vt:lpstr>'MCC BAT4-S8'!Zone_d_impression</vt:lpstr>
      <vt:lpstr>'MCC BAT5 - S10'!Zone_d_impression</vt:lpstr>
      <vt:lpstr>'MCC BAT5 - S9'!Zone_d_impression</vt:lpstr>
      <vt:lpstr>'MCC BAT5 PRO - S10'!Zone_d_impression</vt:lpstr>
      <vt:lpstr>'MCC BAT5 PRO - S9'!Zone_d_impression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</dc:creator>
  <cp:keywords/>
  <dc:description/>
  <cp:lastModifiedBy>user</cp:lastModifiedBy>
  <cp:revision/>
  <dcterms:created xsi:type="dcterms:W3CDTF">2015-12-09T14:53:18Z</dcterms:created>
  <dcterms:modified xsi:type="dcterms:W3CDTF">2020-06-04T15:49:27Z</dcterms:modified>
  <cp:category/>
  <cp:contentStatus/>
</cp:coreProperties>
</file>