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CHRISTINE\Desktop\(04.06.2020)_Dépôt DEF_POLYTECH_Ingénieur_Maquettes&amp;MCC Polytech 2020-21\"/>
    </mc:Choice>
  </mc:AlternateContent>
  <xr:revisionPtr revIDLastSave="0" documentId="13_ncr:1_{4B7D51AE-BFEB-423D-8BDF-FD59086716FC}" xr6:coauthVersionLast="44" xr6:coauthVersionMax="45" xr10:uidLastSave="{00000000-0000-0000-0000-000000000000}"/>
  <bookViews>
    <workbookView xWindow="780" yWindow="450" windowWidth="15960" windowHeight="10470" tabRatio="706" firstSheet="16" activeTab="17" xr2:uid="{00000000-000D-0000-FFFF-FFFF00000000}"/>
  </bookViews>
  <sheets>
    <sheet name="MAM4-S7 EIT DS" sheetId="31" r:id="rId1"/>
    <sheet name="MAM4-S8 EIT DS" sheetId="32" r:id="rId2"/>
    <sheet name="Maquette MAM3-S5" sheetId="2" r:id="rId3"/>
    <sheet name="Maquette MAM3-S6" sheetId="3" r:id="rId4"/>
    <sheet name="Maquette MAM4-S7" sheetId="6" r:id="rId5"/>
    <sheet name="Maquette MAM4-S8" sheetId="8" r:id="rId6"/>
    <sheet name="Maquette MAM5-S9_IMAFA (FISE)" sheetId="17" r:id="rId7"/>
    <sheet name="Maquette MAM5-S9_INUM (FISE)" sheetId="13" r:id="rId8"/>
    <sheet name="Maquette MAM5-S9_IMAFA (ALT)" sheetId="27" r:id="rId9"/>
    <sheet name="Maquette MAM5-S9_INUM (ALT)" sheetId="29" r:id="rId10"/>
    <sheet name="Maquette MAM5-S9_SD (FISE)" sheetId="25" r:id="rId11"/>
    <sheet name="Maquette MAM5-S9_SD (ALT)" sheetId="10" r:id="rId12"/>
    <sheet name="Maquette MAM5-S10_IMAFA (FISE)" sheetId="19" r:id="rId13"/>
    <sheet name="Maquette MAM5-S10_IMAFA (ALT)" sheetId="28" r:id="rId14"/>
    <sheet name="Maquette MAM5-S10_INUM (FISE)" sheetId="15" r:id="rId15"/>
    <sheet name="Maquette MAM5-S10_INUM (ALT)" sheetId="30" r:id="rId16"/>
    <sheet name="Maquette MAM5-S10_SD (FISE)" sheetId="26" r:id="rId17"/>
    <sheet name="Maquette MAM5-S10_SD (ALT)" sheetId="23" r:id="rId1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32" l="1"/>
  <c r="F23" i="32"/>
  <c r="E23" i="32"/>
  <c r="D23" i="32"/>
  <c r="G42" i="31"/>
  <c r="F42" i="31"/>
  <c r="C42" i="31" s="1"/>
  <c r="E42" i="31"/>
  <c r="D42" i="31"/>
  <c r="C23" i="32" l="1"/>
  <c r="G38" i="31" l="1"/>
  <c r="F38" i="31"/>
  <c r="C38" i="31" s="1"/>
  <c r="E38" i="31"/>
  <c r="D38" i="31"/>
  <c r="G30" i="31"/>
  <c r="G29" i="31"/>
  <c r="G28" i="31"/>
  <c r="G27" i="31"/>
  <c r="G26" i="31"/>
  <c r="G25" i="31"/>
  <c r="G22" i="31"/>
  <c r="G15" i="31"/>
  <c r="G6" i="31"/>
  <c r="E6" i="31"/>
  <c r="C6" i="31" s="1"/>
  <c r="D6" i="31"/>
  <c r="G5" i="31"/>
  <c r="G3" i="31" s="1"/>
  <c r="F3" i="31"/>
  <c r="E3" i="31"/>
  <c r="D3" i="31"/>
  <c r="I2" i="31"/>
  <c r="G18" i="32"/>
  <c r="F18" i="32"/>
  <c r="E18" i="32"/>
  <c r="D18" i="32"/>
  <c r="G6" i="32"/>
  <c r="E6" i="32"/>
  <c r="D6" i="32"/>
  <c r="G3" i="32"/>
  <c r="F3" i="32"/>
  <c r="E3" i="32"/>
  <c r="D3" i="32"/>
  <c r="I2" i="32"/>
  <c r="G2" i="32"/>
  <c r="F2" i="32"/>
  <c r="E2" i="32"/>
  <c r="D2" i="32"/>
  <c r="F2" i="31" l="1"/>
  <c r="G2" i="31"/>
  <c r="C3" i="31"/>
  <c r="E2" i="31"/>
  <c r="D2" i="31"/>
  <c r="C6" i="32"/>
  <c r="C18" i="32"/>
  <c r="C3" i="32"/>
  <c r="C2" i="32"/>
  <c r="H10" i="23"/>
  <c r="G9" i="23"/>
  <c r="F9" i="23"/>
  <c r="E9" i="23"/>
  <c r="D9" i="23"/>
  <c r="F5" i="23"/>
  <c r="E5" i="23"/>
  <c r="D5" i="23"/>
  <c r="F5" i="30"/>
  <c r="E5" i="30"/>
  <c r="C5" i="30" s="1"/>
  <c r="D5" i="30"/>
  <c r="C2" i="31" l="1"/>
  <c r="C5" i="23"/>
  <c r="C9" i="23"/>
  <c r="H4" i="23"/>
  <c r="F3" i="23"/>
  <c r="E3" i="23"/>
  <c r="D3" i="23"/>
  <c r="C3" i="23" s="1"/>
  <c r="H10" i="30"/>
  <c r="G9" i="30"/>
  <c r="F9" i="30"/>
  <c r="E9" i="30"/>
  <c r="D9" i="30"/>
  <c r="H4" i="30"/>
  <c r="F3" i="30"/>
  <c r="E3" i="30"/>
  <c r="D3" i="30"/>
  <c r="E5" i="28"/>
  <c r="C9" i="30" l="1"/>
  <c r="C3" i="30"/>
  <c r="H65" i="10"/>
  <c r="G65" i="10"/>
  <c r="H64" i="10"/>
  <c r="G64" i="10"/>
  <c r="H63" i="10"/>
  <c r="G63" i="10"/>
  <c r="H62" i="10"/>
  <c r="G62" i="10"/>
  <c r="H61" i="10"/>
  <c r="G61" i="10"/>
  <c r="H60" i="10"/>
  <c r="G60" i="10"/>
  <c r="H59" i="10"/>
  <c r="G59" i="10"/>
  <c r="H58" i="10"/>
  <c r="G58" i="10"/>
  <c r="H57" i="10"/>
  <c r="G57" i="10"/>
  <c r="H56" i="10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H44" i="10"/>
  <c r="G44" i="10"/>
  <c r="H43" i="10"/>
  <c r="G43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H35" i="10"/>
  <c r="G35" i="10"/>
  <c r="H34" i="10"/>
  <c r="G34" i="10"/>
  <c r="H33" i="10"/>
  <c r="G33" i="10"/>
  <c r="H32" i="10"/>
  <c r="G32" i="10"/>
  <c r="H31" i="10"/>
  <c r="G31" i="10"/>
  <c r="H30" i="10"/>
  <c r="G30" i="10"/>
  <c r="H29" i="10"/>
  <c r="G29" i="10"/>
  <c r="H28" i="10"/>
  <c r="G28" i="10"/>
  <c r="H27" i="10"/>
  <c r="G27" i="10"/>
  <c r="H26" i="10"/>
  <c r="G26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G16" i="10"/>
  <c r="H15" i="10"/>
  <c r="G15" i="10"/>
  <c r="H14" i="10"/>
  <c r="G14" i="10"/>
  <c r="H13" i="10"/>
  <c r="G13" i="10"/>
  <c r="H12" i="10"/>
  <c r="G12" i="10"/>
  <c r="F11" i="10"/>
  <c r="E11" i="10"/>
  <c r="D11" i="10"/>
  <c r="H10" i="10"/>
  <c r="G10" i="10"/>
  <c r="H9" i="10"/>
  <c r="G9" i="10"/>
  <c r="H8" i="10"/>
  <c r="G8" i="10"/>
  <c r="F7" i="10"/>
  <c r="E7" i="10"/>
  <c r="D7" i="10"/>
  <c r="H6" i="10"/>
  <c r="G6" i="10"/>
  <c r="H5" i="10"/>
  <c r="G5" i="10"/>
  <c r="H4" i="10"/>
  <c r="G4" i="10"/>
  <c r="G3" i="10" s="1"/>
  <c r="F3" i="10"/>
  <c r="E3" i="10"/>
  <c r="D3" i="10"/>
  <c r="G7" i="10" l="1"/>
  <c r="C11" i="10"/>
  <c r="H11" i="10"/>
  <c r="C3" i="10"/>
  <c r="C7" i="10"/>
  <c r="E11" i="3" l="1"/>
  <c r="P3" i="30"/>
  <c r="H2" i="30" s="1"/>
  <c r="I2" i="30"/>
  <c r="P3" i="29"/>
  <c r="P8" i="29"/>
  <c r="D13" i="29"/>
  <c r="D8" i="29" s="1"/>
  <c r="E13" i="29"/>
  <c r="E8" i="29" s="1"/>
  <c r="E3" i="29" s="1"/>
  <c r="F13" i="29"/>
  <c r="F8" i="29" s="1"/>
  <c r="F3" i="29" s="1"/>
  <c r="G13" i="29"/>
  <c r="G8" i="29" s="1"/>
  <c r="G3" i="29" s="1"/>
  <c r="J13" i="29"/>
  <c r="P13" i="29"/>
  <c r="H14" i="29"/>
  <c r="H15" i="29"/>
  <c r="H16" i="29"/>
  <c r="D17" i="29"/>
  <c r="E17" i="29"/>
  <c r="F17" i="29"/>
  <c r="G17" i="29"/>
  <c r="J17" i="29"/>
  <c r="P17" i="29"/>
  <c r="H18" i="29"/>
  <c r="H19" i="29"/>
  <c r="H20" i="29"/>
  <c r="D21" i="29"/>
  <c r="E21" i="29"/>
  <c r="F21" i="29"/>
  <c r="G21" i="29"/>
  <c r="H20" i="13"/>
  <c r="H19" i="13"/>
  <c r="H18" i="13"/>
  <c r="H14" i="13"/>
  <c r="H15" i="13"/>
  <c r="H16" i="13"/>
  <c r="E2" i="30"/>
  <c r="H16" i="8"/>
  <c r="H10" i="28"/>
  <c r="G9" i="28"/>
  <c r="F9" i="28"/>
  <c r="E9" i="28"/>
  <c r="D9" i="28"/>
  <c r="F5" i="28"/>
  <c r="D5" i="28"/>
  <c r="H4" i="28"/>
  <c r="F3" i="28"/>
  <c r="E3" i="28"/>
  <c r="D3" i="28"/>
  <c r="I2" i="28"/>
  <c r="H18" i="27"/>
  <c r="G17" i="27"/>
  <c r="F17" i="27"/>
  <c r="E17" i="27"/>
  <c r="D17" i="27"/>
  <c r="H16" i="27"/>
  <c r="H15" i="27"/>
  <c r="H14" i="27"/>
  <c r="P13" i="27"/>
  <c r="G13" i="27"/>
  <c r="F13" i="27"/>
  <c r="E13" i="27"/>
  <c r="D13" i="27"/>
  <c r="P9" i="27"/>
  <c r="J9" i="27"/>
  <c r="G9" i="27"/>
  <c r="F9" i="27"/>
  <c r="E9" i="27"/>
  <c r="D9" i="27"/>
  <c r="H8" i="27"/>
  <c r="H7" i="27"/>
  <c r="H6" i="27"/>
  <c r="H5" i="27"/>
  <c r="H4" i="27"/>
  <c r="P3" i="27"/>
  <c r="I2" i="27" s="1"/>
  <c r="J3" i="27"/>
  <c r="G3" i="27"/>
  <c r="F3" i="27"/>
  <c r="E3" i="27"/>
  <c r="D3" i="27"/>
  <c r="H4" i="26"/>
  <c r="P3" i="26"/>
  <c r="F3" i="26"/>
  <c r="F2" i="26" s="1"/>
  <c r="E3" i="26"/>
  <c r="D3" i="26"/>
  <c r="D2" i="26" s="1"/>
  <c r="H2" i="26"/>
  <c r="G2" i="26"/>
  <c r="G13" i="3"/>
  <c r="E13" i="3"/>
  <c r="H10" i="8"/>
  <c r="H11" i="8"/>
  <c r="H12" i="8"/>
  <c r="H13" i="8"/>
  <c r="H14" i="8"/>
  <c r="H15" i="8"/>
  <c r="H9" i="8"/>
  <c r="H8" i="8"/>
  <c r="J3" i="17"/>
  <c r="J9" i="17"/>
  <c r="G13" i="13"/>
  <c r="G8" i="13"/>
  <c r="G3" i="13" s="1"/>
  <c r="G17" i="13"/>
  <c r="G21" i="13"/>
  <c r="G23" i="13"/>
  <c r="P3" i="13"/>
  <c r="P8" i="13"/>
  <c r="P13" i="13"/>
  <c r="P17" i="13"/>
  <c r="P23" i="13"/>
  <c r="E23" i="13"/>
  <c r="F23" i="13"/>
  <c r="D23" i="13"/>
  <c r="E21" i="13"/>
  <c r="C21" i="13" s="1"/>
  <c r="F21" i="13"/>
  <c r="D21" i="13"/>
  <c r="E17" i="13"/>
  <c r="F17" i="13"/>
  <c r="D17" i="13"/>
  <c r="E13" i="13"/>
  <c r="E8" i="13" s="1"/>
  <c r="E3" i="13" s="1"/>
  <c r="F13" i="13"/>
  <c r="F8" i="13" s="1"/>
  <c r="D13" i="13"/>
  <c r="D8" i="13" s="1"/>
  <c r="D3" i="13" s="1"/>
  <c r="D2" i="13" s="1"/>
  <c r="H17" i="17"/>
  <c r="H15" i="17"/>
  <c r="H16" i="17"/>
  <c r="H19" i="17"/>
  <c r="H4" i="17"/>
  <c r="H5" i="17"/>
  <c r="H6" i="17"/>
  <c r="H7" i="17"/>
  <c r="H8" i="17"/>
  <c r="H10" i="17"/>
  <c r="H11" i="17"/>
  <c r="H12" i="17"/>
  <c r="H13" i="17"/>
  <c r="H21" i="17"/>
  <c r="P3" i="17"/>
  <c r="I2" i="17" s="1"/>
  <c r="P9" i="17"/>
  <c r="P14" i="17"/>
  <c r="E3" i="17"/>
  <c r="E18" i="17"/>
  <c r="E9" i="17"/>
  <c r="E14" i="17"/>
  <c r="E20" i="17"/>
  <c r="F3" i="17"/>
  <c r="F18" i="17"/>
  <c r="F9" i="17"/>
  <c r="F14" i="17"/>
  <c r="F2" i="17" s="1"/>
  <c r="F20" i="17"/>
  <c r="G3" i="17"/>
  <c r="G18" i="17"/>
  <c r="G9" i="17"/>
  <c r="G14" i="17"/>
  <c r="G20" i="17"/>
  <c r="D3" i="17"/>
  <c r="D18" i="17"/>
  <c r="D9" i="17"/>
  <c r="C9" i="17" s="1"/>
  <c r="D14" i="17"/>
  <c r="D20" i="17"/>
  <c r="P3" i="23"/>
  <c r="H2" i="23"/>
  <c r="D2" i="23"/>
  <c r="G2" i="23"/>
  <c r="F2" i="23"/>
  <c r="E2" i="23"/>
  <c r="D3" i="8"/>
  <c r="D7" i="8"/>
  <c r="D17" i="8"/>
  <c r="C17" i="8" s="1"/>
  <c r="D19" i="8"/>
  <c r="D22" i="8"/>
  <c r="D24" i="8"/>
  <c r="P3" i="8"/>
  <c r="P7" i="8"/>
  <c r="P17" i="8"/>
  <c r="P19" i="8"/>
  <c r="P22" i="8"/>
  <c r="P24" i="8"/>
  <c r="E19" i="8"/>
  <c r="F19" i="8"/>
  <c r="G19" i="8"/>
  <c r="E3" i="8"/>
  <c r="F3" i="8"/>
  <c r="G3" i="8"/>
  <c r="E7" i="8"/>
  <c r="E2" i="8" s="1"/>
  <c r="F7" i="8"/>
  <c r="G7" i="8"/>
  <c r="G24" i="8"/>
  <c r="F24" i="8"/>
  <c r="C24" i="8" s="1"/>
  <c r="E24" i="8"/>
  <c r="G22" i="8"/>
  <c r="F22" i="8"/>
  <c r="E22" i="8"/>
  <c r="E17" i="8"/>
  <c r="F17" i="8"/>
  <c r="G17" i="8"/>
  <c r="H18" i="8"/>
  <c r="H20" i="8"/>
  <c r="H21" i="8"/>
  <c r="H23" i="8"/>
  <c r="H25" i="8"/>
  <c r="H4" i="8"/>
  <c r="H5" i="8"/>
  <c r="H6" i="8"/>
  <c r="H18" i="6"/>
  <c r="H15" i="6"/>
  <c r="H16" i="6"/>
  <c r="H13" i="6"/>
  <c r="H9" i="6"/>
  <c r="H10" i="6"/>
  <c r="H11" i="6"/>
  <c r="H4" i="6"/>
  <c r="H5" i="6"/>
  <c r="H6" i="6"/>
  <c r="H7" i="6"/>
  <c r="P3" i="6"/>
  <c r="P8" i="6"/>
  <c r="P12" i="6"/>
  <c r="P14" i="6"/>
  <c r="P17" i="6"/>
  <c r="H4" i="3"/>
  <c r="H5" i="3"/>
  <c r="H6" i="3"/>
  <c r="H8" i="3"/>
  <c r="H9" i="3"/>
  <c r="H10" i="3"/>
  <c r="H12" i="3"/>
  <c r="H17" i="3"/>
  <c r="H19" i="3"/>
  <c r="P3" i="3"/>
  <c r="P7" i="3"/>
  <c r="P11" i="3"/>
  <c r="P13" i="3"/>
  <c r="P16" i="3"/>
  <c r="P18" i="3"/>
  <c r="E18" i="3"/>
  <c r="F18" i="3"/>
  <c r="G18" i="3"/>
  <c r="F13" i="3"/>
  <c r="E16" i="3"/>
  <c r="F16" i="3"/>
  <c r="C16" i="3" s="1"/>
  <c r="G16" i="3"/>
  <c r="F11" i="3"/>
  <c r="G11" i="3"/>
  <c r="E7" i="3"/>
  <c r="F7" i="3"/>
  <c r="C7" i="3" s="1"/>
  <c r="G7" i="3"/>
  <c r="E3" i="3"/>
  <c r="F3" i="3"/>
  <c r="G3" i="3"/>
  <c r="H17" i="2"/>
  <c r="H14" i="2"/>
  <c r="H15" i="2"/>
  <c r="H12" i="2"/>
  <c r="H4" i="2"/>
  <c r="H5" i="2"/>
  <c r="H6" i="2"/>
  <c r="H8" i="2"/>
  <c r="H9" i="2"/>
  <c r="H10" i="2"/>
  <c r="P3" i="2"/>
  <c r="I2" i="2" s="1"/>
  <c r="P7" i="2"/>
  <c r="P11" i="2"/>
  <c r="P13" i="2"/>
  <c r="P16" i="2"/>
  <c r="G3" i="2"/>
  <c r="E16" i="2"/>
  <c r="F16" i="2"/>
  <c r="G16" i="2"/>
  <c r="E13" i="2"/>
  <c r="F13" i="2"/>
  <c r="G13" i="2"/>
  <c r="E11" i="2"/>
  <c r="C11" i="2" s="1"/>
  <c r="F11" i="2"/>
  <c r="G11" i="2"/>
  <c r="E7" i="2"/>
  <c r="F7" i="2"/>
  <c r="C7" i="2" s="1"/>
  <c r="G7" i="2"/>
  <c r="E3" i="2"/>
  <c r="F3" i="2"/>
  <c r="H4" i="15"/>
  <c r="H2" i="15" s="1"/>
  <c r="P3" i="15"/>
  <c r="I2" i="15"/>
  <c r="H4" i="19"/>
  <c r="H2" i="19" s="1"/>
  <c r="P3" i="10"/>
  <c r="P7" i="10"/>
  <c r="P11" i="10"/>
  <c r="P26" i="10"/>
  <c r="D17" i="6"/>
  <c r="D14" i="6" s="1"/>
  <c r="E12" i="6"/>
  <c r="E8" i="6" s="1"/>
  <c r="E3" i="6" s="1"/>
  <c r="F17" i="6"/>
  <c r="F14" i="6" s="1"/>
  <c r="F12" i="6" s="1"/>
  <c r="F8" i="6" s="1"/>
  <c r="F3" i="6" s="1"/>
  <c r="D7" i="2"/>
  <c r="D3" i="2"/>
  <c r="C3" i="2" s="1"/>
  <c r="D16" i="3"/>
  <c r="D7" i="3"/>
  <c r="D18" i="3"/>
  <c r="D3" i="3"/>
  <c r="D13" i="3"/>
  <c r="C13" i="3" s="1"/>
  <c r="D11" i="3"/>
  <c r="C11" i="3" s="1"/>
  <c r="D13" i="2"/>
  <c r="C13" i="2"/>
  <c r="D11" i="2"/>
  <c r="F3" i="19"/>
  <c r="F2" i="19" s="1"/>
  <c r="E3" i="19"/>
  <c r="D3" i="19"/>
  <c r="D2" i="19" s="1"/>
  <c r="F3" i="15"/>
  <c r="E3" i="15"/>
  <c r="C3" i="15" s="1"/>
  <c r="D3" i="15"/>
  <c r="F2" i="15"/>
  <c r="D2" i="15"/>
  <c r="G66" i="10"/>
  <c r="G2" i="10" s="1"/>
  <c r="F66" i="10"/>
  <c r="E66" i="10"/>
  <c r="E2" i="10" s="1"/>
  <c r="D66" i="10"/>
  <c r="C66" i="10"/>
  <c r="C3" i="8"/>
  <c r="E17" i="6"/>
  <c r="E14" i="6"/>
  <c r="D16" i="2"/>
  <c r="I2" i="19"/>
  <c r="G2" i="2" l="1"/>
  <c r="C16" i="2"/>
  <c r="F2" i="2"/>
  <c r="E2" i="2"/>
  <c r="D2" i="2"/>
  <c r="C3" i="3"/>
  <c r="E2" i="3"/>
  <c r="I2" i="3"/>
  <c r="D2" i="3"/>
  <c r="C2" i="3" s="1"/>
  <c r="C18" i="3"/>
  <c r="G2" i="3"/>
  <c r="F2" i="3"/>
  <c r="F2" i="6"/>
  <c r="E2" i="6"/>
  <c r="C17" i="6"/>
  <c r="I2" i="6"/>
  <c r="D12" i="6"/>
  <c r="C14" i="6"/>
  <c r="H7" i="8"/>
  <c r="D2" i="8"/>
  <c r="C19" i="8"/>
  <c r="C7" i="8"/>
  <c r="I2" i="8"/>
  <c r="C22" i="8"/>
  <c r="F2" i="8"/>
  <c r="C2" i="8" s="1"/>
  <c r="E2" i="17"/>
  <c r="C18" i="17"/>
  <c r="G2" i="17"/>
  <c r="C14" i="17"/>
  <c r="C3" i="17"/>
  <c r="D2" i="17"/>
  <c r="C2" i="17" s="1"/>
  <c r="G2" i="13"/>
  <c r="I2" i="13"/>
  <c r="C17" i="13"/>
  <c r="C8" i="13"/>
  <c r="F3" i="13"/>
  <c r="F2" i="13" s="1"/>
  <c r="C13" i="13"/>
  <c r="C9" i="27"/>
  <c r="F2" i="27"/>
  <c r="G2" i="27"/>
  <c r="C13" i="27"/>
  <c r="C17" i="27"/>
  <c r="H2" i="27"/>
  <c r="E2" i="27"/>
  <c r="C3" i="27"/>
  <c r="D2" i="27"/>
  <c r="C21" i="29"/>
  <c r="E2" i="29"/>
  <c r="D3" i="29"/>
  <c r="C8" i="29"/>
  <c r="C13" i="29"/>
  <c r="C9" i="28"/>
  <c r="C3" i="28"/>
  <c r="F2" i="28"/>
  <c r="E2" i="15"/>
  <c r="C2" i="15" s="1"/>
  <c r="C3" i="26"/>
  <c r="E2" i="26"/>
  <c r="C2" i="26" s="1"/>
  <c r="C3" i="19"/>
  <c r="F2" i="10"/>
  <c r="C2" i="23"/>
  <c r="C20" i="17"/>
  <c r="E2" i="13"/>
  <c r="C2" i="13" s="1"/>
  <c r="C5" i="28"/>
  <c r="G2" i="29"/>
  <c r="F2" i="29"/>
  <c r="C17" i="29"/>
  <c r="I2" i="29"/>
  <c r="I2" i="10"/>
  <c r="D2" i="30"/>
  <c r="F2" i="30"/>
  <c r="D2" i="10"/>
  <c r="C2" i="10" s="1"/>
  <c r="C23" i="13"/>
  <c r="C2" i="2" l="1"/>
  <c r="C12" i="6"/>
  <c r="D8" i="6"/>
  <c r="C3" i="13"/>
  <c r="C2" i="27"/>
  <c r="D2" i="29"/>
  <c r="C2" i="29" s="1"/>
  <c r="C3" i="29"/>
  <c r="C2" i="30"/>
  <c r="D3" i="6" l="1"/>
  <c r="C8" i="6"/>
  <c r="C3" i="6" l="1"/>
  <c r="D2" i="6"/>
  <c r="C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tc={F6B05E26-007F-4B9F-A563-3120440CAA45}</author>
  </authors>
  <commentList>
    <comment ref="E43" authorId="0" shapeId="0" xr:uid="{F6B05E26-007F-4B9F-A563-3120440CAA45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Autant d'heures, parce qu'on voudrait faire deux groupes de niveau. 16h eq TD chacun. Idem au S7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tc={8C0FFBBA-E233-44DE-8841-71CE11512E86}</author>
  </authors>
  <commentList>
    <comment ref="E24" authorId="0" shapeId="0" xr:uid="{8C0FFBBA-E233-44DE-8841-71CE11512E86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Autant d'heures, parce qu'on voudrait faire deux groupes de niveau. 16h eq TD chacun. Idem au S7
</t>
      </text>
    </comment>
  </commentList>
</comments>
</file>

<file path=xl/sharedStrings.xml><?xml version="1.0" encoding="utf-8"?>
<sst xmlns="http://schemas.openxmlformats.org/spreadsheetml/2006/main" count="2392" uniqueCount="352">
  <si>
    <t>Nature ELP (UE, ECUE)</t>
  </si>
  <si>
    <t>Libellé ELP</t>
  </si>
  <si>
    <t>Total heures étudiant encadrées</t>
  </si>
  <si>
    <t>Cours</t>
  </si>
  <si>
    <t>TD</t>
  </si>
  <si>
    <t>TP</t>
  </si>
  <si>
    <t>Heures non encadrées</t>
  </si>
  <si>
    <t>Coef.</t>
  </si>
  <si>
    <t>ECTS</t>
  </si>
  <si>
    <t xml:space="preserve">Nombre minimum d'évaluations </t>
  </si>
  <si>
    <r>
      <t xml:space="preserve">Type contrôle </t>
    </r>
    <r>
      <rPr>
        <b/>
        <i/>
        <sz val="11"/>
        <color rgb="FF000000"/>
        <rFont val="Calibri"/>
        <family val="2"/>
      </rPr>
      <t>(choisir : CCI ou CC ou CT)</t>
    </r>
  </si>
  <si>
    <r>
      <t xml:space="preserve">Si CC &amp; CT </t>
    </r>
    <r>
      <rPr>
        <b/>
        <i/>
        <sz val="11"/>
        <color rgb="FF000000"/>
        <rFont val="Calibri"/>
        <family val="2"/>
      </rPr>
      <t xml:space="preserve">(préciser coef CC &amp; CT) </t>
    </r>
  </si>
  <si>
    <t>Compensation</t>
  </si>
  <si>
    <t>Mutualisation ELP : OUI / NON (préciser formation &amp; composante)</t>
  </si>
  <si>
    <t>Langue d'enseignement
 actuelle</t>
  </si>
  <si>
    <t>Anglais possible</t>
  </si>
  <si>
    <t>Mathématiques Appliquées et Modélisation –4ème année - Semestre 7 - Parcours EIT Digital Data Science</t>
  </si>
  <si>
    <t>UE</t>
  </si>
  <si>
    <t>S7-UE1 Mandatory DS</t>
  </si>
  <si>
    <t>non</t>
  </si>
  <si>
    <t>ECUE</t>
  </si>
  <si>
    <t>Modélisation et optimisation en apprentissage automatique (Fintech)</t>
  </si>
  <si>
    <t>CCI</t>
  </si>
  <si>
    <t>oui</t>
  </si>
  <si>
    <t>oui (MAM4 tronc commun)</t>
  </si>
  <si>
    <t>Anglais</t>
  </si>
  <si>
    <t>Big Data Technologies</t>
  </si>
  <si>
    <t>SI5-S9 Polytech + M2 informatique Parcours Ingénierie + M2-S3 Info EIT Digital + Polytech MAM5-S9 SD</t>
  </si>
  <si>
    <t>Français</t>
  </si>
  <si>
    <t xml:space="preserve">S7-UE2  Elective Data science= 2 ECUEs obligatoire et choisir 3 ECUEs parmi les x ECUEs optionnels disponibles </t>
  </si>
  <si>
    <t>ECUE (Optionnel)</t>
  </si>
  <si>
    <t>Project disciplinaire ou interdisciplinaire</t>
  </si>
  <si>
    <t>(par élève) (1)</t>
  </si>
  <si>
    <t>oui (parcours internationaux EIT M1 à PNS)</t>
  </si>
  <si>
    <t>Bases de données relationnelles</t>
  </si>
  <si>
    <t>oui (SI3 FISE+FISA)</t>
  </si>
  <si>
    <t>Yes</t>
  </si>
  <si>
    <t>Interpolation numérique</t>
  </si>
  <si>
    <t>oui (MAM4)</t>
  </si>
  <si>
    <t>Processus stochastiques pour l'ingénieur</t>
  </si>
  <si>
    <t>Français/Anglais</t>
  </si>
  <si>
    <t>Refresher in maths/stats (Fintech)</t>
  </si>
  <si>
    <t>oui (SI4 S7 EIT Fintech, ELEC4 S7 EIT M1 SA)</t>
  </si>
  <si>
    <t>Algorithmic approach to distributed computing</t>
  </si>
  <si>
    <t>SI5-S9 Polytech + M2 Informatique Parcours Ingénierie + Polytech MAM5-S9 SD + M1-S1 Info EIT Digital</t>
  </si>
  <si>
    <t>Applied Artificial Intelligence</t>
  </si>
  <si>
    <t>SI5-S9 Polytech + M2 IFI Polytech + M1-S1 &amp; M2-S3 Info EIT Digital+ MAM5 SD</t>
  </si>
  <si>
    <t>Architecture logicielle pour le cloud computing</t>
  </si>
  <si>
    <t>SI5-S9 Polytech + M2 informatique Parcours Ingénierie + Polytech MAM5-S9 SD + M1-S1 Info EIT Digital</t>
  </si>
  <si>
    <t>Blockchain and privacy</t>
  </si>
  <si>
    <t>SI5-S9 Polytech + M2 Informatique Parcours Ingénierie + M1-S1 &amp; M2-S3 Info EIT Digital</t>
  </si>
  <si>
    <t>Data Science</t>
  </si>
  <si>
    <t>Data Mining for Networks</t>
  </si>
  <si>
    <t>SI5-S9 Polytech + M2 informatique Parcours Ingénierie + M1-S1 &amp; M2-S3 Info EIT Digital</t>
  </si>
  <si>
    <t>Distributed Data Management</t>
  </si>
  <si>
    <t>Fouilles de données</t>
  </si>
  <si>
    <t>SI5-S9 Polytech + M2 Informatique Parcours Ingénierie  + M2-S3 Info EIT Digital + Polytech MAM5-S9 SD</t>
  </si>
  <si>
    <t>From Shallow to Deep Learning for Multimedia data</t>
  </si>
  <si>
    <t>SI5-S9 Polytech + M2 Informatique Parcours Ingénierie + Polytech MAM5-S9 SD + M1-S1 &amp; M2-S3 Info EIT Digital</t>
  </si>
  <si>
    <t>Ingénierie des connaissances</t>
  </si>
  <si>
    <t>SI5-S9 Polytech + M2 informatique Parcours Ingénierie + Polytech MAM5-S9 SD + M1-S1 &amp; M2-S3 Info EIT Digital</t>
  </si>
  <si>
    <t>Multimedia Networking</t>
  </si>
  <si>
    <t>SI5-S9 Polytech + M2 M2 Informatique Parcours Ingénierie + M1-S1 nfo EIT Digital</t>
  </si>
  <si>
    <t>Large Scale Distributed Systems</t>
  </si>
  <si>
    <t>Peer to peer</t>
  </si>
  <si>
    <t>Security and Privacy 3.0</t>
  </si>
  <si>
    <t>SI5-S9 Polytech + M2 informatique Parcours Ingénierie</t>
  </si>
  <si>
    <t>Virtualized infrastructure in cloud computing</t>
  </si>
  <si>
    <t>Web  de données</t>
  </si>
  <si>
    <t>Web sémantique</t>
  </si>
  <si>
    <t>Accessibility and universal design of interfaces</t>
  </si>
  <si>
    <t>M1 info/DS4H</t>
  </si>
  <si>
    <t>Advanced programming</t>
  </si>
  <si>
    <t>M1 info</t>
  </si>
  <si>
    <t xml:space="preserve">BD vers big data </t>
  </si>
  <si>
    <t>Computer networks</t>
  </si>
  <si>
    <t>Computational Linguistics</t>
  </si>
  <si>
    <t>Parallelism</t>
  </si>
  <si>
    <t>Traitement automatique du texte en IA</t>
  </si>
  <si>
    <t>S7-UE3 Innovation&amp;Entrepreunership</t>
  </si>
  <si>
    <t>Basics in I&amp;E</t>
  </si>
  <si>
    <t>oui (SI4 S7 EIT Fintech, ELEC4 S7 EIT SA)</t>
  </si>
  <si>
    <t>Business Development Lab Part 1</t>
  </si>
  <si>
    <t>Business Intelligence 1</t>
  </si>
  <si>
    <t>FLE diplômation Ingénieur S7</t>
  </si>
  <si>
    <t>oui (SI4 S7 EIT DS, ELEC4 S7 EIT SA)</t>
  </si>
  <si>
    <t>Mathématiques Appliquées et Modélisation –4ème année - Semestre 8 - Parcours EIT Digital Data Science</t>
  </si>
  <si>
    <t>S8-UE1 Mandatory 
DS</t>
  </si>
  <si>
    <t>Computer vision &amp; machine learning</t>
  </si>
  <si>
    <t>Valorisation des données</t>
  </si>
  <si>
    <t>oui (SI4 FISE+FISA, MAM4)</t>
  </si>
  <si>
    <t xml:space="preserve">S8-UE2  Elective Fintech= choisir 3 ECUEs parmi les x ECUEs optionnels disponibles </t>
  </si>
  <si>
    <t>ECUE (Obligatoire)</t>
  </si>
  <si>
    <t>IA</t>
  </si>
  <si>
    <t>oui (SI4 FISE+FISA+EIT DS,ELEC4 S8 M1 SA)</t>
  </si>
  <si>
    <t>Programmation parallèle</t>
  </si>
  <si>
    <t>oui (SI4 FISE+FISA, MAM4, SI4 EIT DS)</t>
  </si>
  <si>
    <t>Réseaux avancés et Middleware</t>
  </si>
  <si>
    <t>oui (SI4 FISE+FISA+EIT Fintech)</t>
  </si>
  <si>
    <t>Optimisation</t>
  </si>
  <si>
    <t>Séries temporelles</t>
  </si>
  <si>
    <t>Combinatorial optimisation</t>
  </si>
  <si>
    <t>Communication &amp; concurrency</t>
  </si>
  <si>
    <t>Graphs</t>
  </si>
  <si>
    <t>Internet of the futture</t>
  </si>
  <si>
    <t xml:space="preserve"> Software engineering</t>
  </si>
  <si>
    <t>S8-UE3 Innovation&amp;Entrepreunership. Parmi les deux ECUEs optionnelles, en choisir une seule</t>
  </si>
  <si>
    <t>Innovation&amp;Entrepreunership complementary course 1</t>
  </si>
  <si>
    <t>oui (SI4 S8 EIT Fintech, ELEC4 S8 EIT M1 SA)</t>
  </si>
  <si>
    <t>Innovation&amp;Entrepreunership complementary course 2</t>
  </si>
  <si>
    <t>Business Development Lab and Summer school</t>
  </si>
  <si>
    <t xml:space="preserve">(hTD par groupe de 3 à 4 élèves) </t>
  </si>
  <si>
    <t>oui (SI4 S8 EIT DS, ELEC4 S8 EIT SA)</t>
  </si>
  <si>
    <t>Business Intelligence 2</t>
  </si>
  <si>
    <t>FLE diplômation Ingénieur S8</t>
  </si>
  <si>
    <t>Nombre d'évaluation minimum</t>
  </si>
  <si>
    <r>
      <t xml:space="preserve">Type contrôle </t>
    </r>
    <r>
      <rPr>
        <b/>
        <i/>
        <sz val="12"/>
        <color rgb="FF000000"/>
        <rFont val="Calibri"/>
        <family val="2"/>
      </rPr>
      <t>(choisir : CCI ou CC ou CT)</t>
    </r>
  </si>
  <si>
    <r>
      <t xml:space="preserve">Si CC &amp; CT </t>
    </r>
    <r>
      <rPr>
        <b/>
        <i/>
        <sz val="12"/>
        <color rgb="FF000000"/>
        <rFont val="Calibri"/>
        <family val="2"/>
      </rPr>
      <t xml:space="preserve">(préciser coef CC &amp; CT) </t>
    </r>
  </si>
  <si>
    <t>Langue d'enseignement</t>
  </si>
  <si>
    <t>Maquette MAM3-S5</t>
  </si>
  <si>
    <t>Mathématiques Appliquées et Modélisation – 3ème année - Semestre 5</t>
  </si>
  <si>
    <t>Mathématiques Appliquées 1</t>
  </si>
  <si>
    <t>Mathématiques de l'ingénieur 1</t>
  </si>
  <si>
    <t>Analyse Numérique 1</t>
  </si>
  <si>
    <t>Equations différentielles ordinaires et applications à la biologie</t>
  </si>
  <si>
    <t>Informatique 1</t>
  </si>
  <si>
    <t>Algèbre linéaire numérique et matlab</t>
  </si>
  <si>
    <t>Informatique théorique</t>
  </si>
  <si>
    <t>Introduction à la programmation et algorithmique</t>
  </si>
  <si>
    <t>Anglais 5</t>
  </si>
  <si>
    <t>Communication personnelle &amp;  démarche qualité</t>
  </si>
  <si>
    <t>Communication écrite &amp; orale</t>
  </si>
  <si>
    <t>Démarche qualité</t>
  </si>
  <si>
    <t>Projet 1</t>
  </si>
  <si>
    <t>(par groupe TD)(1)</t>
  </si>
  <si>
    <t xml:space="preserve">Nota bene : </t>
  </si>
  <si>
    <t>(1) seuil de dédoublement par groupe de TD</t>
  </si>
  <si>
    <t>Maquette MAM3-S6</t>
  </si>
  <si>
    <t>Mathématiques Appliquées et Modélisation – 3ème année - Semestre 6</t>
  </si>
  <si>
    <t>Mathématiques Appliquées 2</t>
  </si>
  <si>
    <t>Mathématiques de l'ingénieur 2</t>
  </si>
  <si>
    <t>Analyse Numérique 2</t>
  </si>
  <si>
    <t>Probabilités et statistiques pour l'ingénieur</t>
  </si>
  <si>
    <t>Informatique 2</t>
  </si>
  <si>
    <t>Statistiques et R</t>
  </si>
  <si>
    <t>Systèmes d'exploitation et génie logiciel</t>
  </si>
  <si>
    <t>Programmation objet</t>
  </si>
  <si>
    <t>Anglais 6</t>
  </si>
  <si>
    <t>Création d'entreprise</t>
  </si>
  <si>
    <t>QVT - Qualité de vie au travail</t>
  </si>
  <si>
    <t xml:space="preserve">Connaissance de l'entreprise </t>
  </si>
  <si>
    <t>Projet 2</t>
  </si>
  <si>
    <t>Stage ouvrier</t>
  </si>
  <si>
    <t xml:space="preserve">Stage découverte entreprise </t>
  </si>
  <si>
    <t>(par élève)(2)</t>
  </si>
  <si>
    <t>CT</t>
  </si>
  <si>
    <t>(2) seuil de dédoublement par élève</t>
  </si>
  <si>
    <t>Maquette MAM4-S7</t>
  </si>
  <si>
    <t>Mathématiques Appliquées et Modélisation – 4ème année - Semestre 7</t>
  </si>
  <si>
    <t>Mathématiques Appliquées 3</t>
  </si>
  <si>
    <t>Méthodes numériques pour les EDP 1 - Différences finies</t>
  </si>
  <si>
    <t>M1 EIT DS</t>
  </si>
  <si>
    <t>Modélisation et optimisation en apprentissage automatique</t>
  </si>
  <si>
    <t>Informatique 3</t>
  </si>
  <si>
    <t>Analyse conception objet</t>
  </si>
  <si>
    <t>Base de données relationnelles</t>
  </si>
  <si>
    <t>C++</t>
  </si>
  <si>
    <t>Anglais 7</t>
  </si>
  <si>
    <t>Gestion d'entreprise &amp; projet</t>
  </si>
  <si>
    <t>Gestion entreprise</t>
  </si>
  <si>
    <t>Gestion de projet</t>
  </si>
  <si>
    <t>Projet 3</t>
  </si>
  <si>
    <t>(par élève)(1)</t>
  </si>
  <si>
    <t>(1) seuil de dédoublement par élève</t>
  </si>
  <si>
    <t>Maquette MAM4-S8</t>
  </si>
  <si>
    <t>Mathématiques Appliquées et Modélisation – 4ème année - Semestre 8</t>
  </si>
  <si>
    <t>Mathématiques Appliquées 4</t>
  </si>
  <si>
    <t>Méthodes numériques pour les EDP 2 - Eléments finis</t>
  </si>
  <si>
    <t>M1-EIT DS</t>
  </si>
  <si>
    <t>Mathématiques option (choisir 4 ECUEs optionnels)</t>
  </si>
  <si>
    <t>ECUE optionnels</t>
  </si>
  <si>
    <t>Mathématiques pour la biologie</t>
  </si>
  <si>
    <t>Satellites</t>
  </si>
  <si>
    <t>Réalité augmentée</t>
  </si>
  <si>
    <t>M1 EIT DS-SI4</t>
  </si>
  <si>
    <t>Mathématiques appliquées à la finance</t>
  </si>
  <si>
    <t>ECUE optionnels-SI4</t>
  </si>
  <si>
    <t>Mécanique des milieux continus</t>
  </si>
  <si>
    <t>Modélisation du climat</t>
  </si>
  <si>
    <t>Anglais 8</t>
  </si>
  <si>
    <t>Projet professionnel &amp; gestion d'entreprise</t>
  </si>
  <si>
    <t>Communication de groupe &amp; projet professionnel</t>
  </si>
  <si>
    <t>Jeu d'entreprise</t>
  </si>
  <si>
    <t>Projet 4</t>
  </si>
  <si>
    <t>Stage technicien</t>
  </si>
  <si>
    <t>Stage 2</t>
  </si>
  <si>
    <r>
      <t xml:space="preserve">Type contrôle </t>
    </r>
    <r>
      <rPr>
        <b/>
        <i/>
        <sz val="12"/>
        <color rgb="FF000000"/>
        <rFont val="Calibri (Body)"/>
      </rPr>
      <t>(choisir : CCI ou CC ou CT)</t>
    </r>
  </si>
  <si>
    <r>
      <t xml:space="preserve">Si CC &amp; CT </t>
    </r>
    <r>
      <rPr>
        <b/>
        <i/>
        <sz val="12"/>
        <color rgb="FF000000"/>
        <rFont val="Calibri (Body)"/>
      </rPr>
      <t xml:space="preserve">(préciser coef CC &amp; CT) </t>
    </r>
  </si>
  <si>
    <t>Maquette MAM5-S9 (IMAFA)</t>
  </si>
  <si>
    <t>Mathématiques Appliquées et Modélisation – 5ème année - Semestre 9 - Parcours Informatique et Mathématiques Appliquées à la Finance et aux Assurances (IMAFA)</t>
  </si>
  <si>
    <t>Finance et assurance</t>
  </si>
  <si>
    <t>Assurance - gestion de portefeuille</t>
  </si>
  <si>
    <r>
      <t>M2-UCA(formation initiale)IM IMAFA + M2-UCA(Apprentissage)IM IMAFA</t>
    </r>
    <r>
      <rPr>
        <b/>
        <sz val="12"/>
        <color rgb="FFFF0000"/>
        <rFont val="Calibri (Body)"/>
      </rPr>
      <t>+SI5</t>
    </r>
  </si>
  <si>
    <t>Assurance - calcul actuariel</t>
  </si>
  <si>
    <t>Finance de marché</t>
  </si>
  <si>
    <t>Marché de l'énergie</t>
  </si>
  <si>
    <t>Marché des taux</t>
  </si>
  <si>
    <t>Mathématiques et anglais financier</t>
  </si>
  <si>
    <t>Anglais Financier</t>
  </si>
  <si>
    <t>Méthodes  numériques déterministes pour le pricing d'options</t>
  </si>
  <si>
    <t>Méthodes  numériques probabilistes pour le pricing d'options</t>
  </si>
  <si>
    <t>Modèles mathématiques continus en finance et assurance</t>
  </si>
  <si>
    <t>Numérique et informatique</t>
  </si>
  <si>
    <t>Applications distribuées en environnement hétérogène</t>
  </si>
  <si>
    <t>Applications relationnelles pour le web</t>
  </si>
  <si>
    <t>Génie logiciel</t>
  </si>
  <si>
    <t xml:space="preserve">Projet </t>
  </si>
  <si>
    <r>
      <t>MAM5-S9_options SD &amp; INUM + M2-UCA(formation initiale)IM IMAFA + M2-UCA(Apprentissage)IM IMAFA</t>
    </r>
    <r>
      <rPr>
        <b/>
        <sz val="12"/>
        <color rgb="FFFF0000"/>
        <rFont val="Calibri (Body)"/>
      </rPr>
      <t>+SI5</t>
    </r>
  </si>
  <si>
    <t>Projet de fin d'études</t>
  </si>
  <si>
    <t>Management responsable et cadre juridique</t>
  </si>
  <si>
    <t>Management &amp; Ethique</t>
  </si>
  <si>
    <t>MAM5-S9_options SD &amp; INUM + M2-UCA(formation initiale)IM IMAFA + M2-UCA(Apprentissage)IM IMAFA</t>
  </si>
  <si>
    <r>
      <t>Le semestre 9 est composé d’un tronc commun et de la continuité des 3 parcours (INUM, SD ou IMAFA) choisis par les élèves au S8 en 4</t>
    </r>
    <r>
      <rPr>
        <vertAlign val="superscript"/>
        <sz val="12"/>
        <color theme="1"/>
        <rFont val="Calibri (Body)"/>
      </rPr>
      <t>ème</t>
    </r>
    <r>
      <rPr>
        <sz val="12"/>
        <color theme="1"/>
        <rFont val="Calibri (Body)"/>
      </rPr>
      <t xml:space="preserve"> année.</t>
    </r>
  </si>
  <si>
    <t>Maquette MAM5-S9 (INUM)</t>
  </si>
  <si>
    <t>Mathématiques Appliquées et Modélisation – 5ème année - Semestre 9 - Parcours Ingénierie Numérique (INUM)</t>
  </si>
  <si>
    <t>Analyse numérique</t>
  </si>
  <si>
    <t>Eléments finis mixtes</t>
  </si>
  <si>
    <t>M2-UCA(formation initiale)IM INUM + M2-UCA(Apprentissage)IM INUM</t>
  </si>
  <si>
    <t>Volumes finis</t>
  </si>
  <si>
    <t>Mise en œuvre des éléments finis</t>
  </si>
  <si>
    <t>0.25</t>
  </si>
  <si>
    <t>Electromagnétisme numérique</t>
  </si>
  <si>
    <t>Optimisation et apprentissage</t>
  </si>
  <si>
    <t>Commande optimale</t>
  </si>
  <si>
    <t>Optimisation avancée</t>
  </si>
  <si>
    <t>Réduction de modèle et digital twin</t>
  </si>
  <si>
    <t>Deep learning</t>
  </si>
  <si>
    <t>Calcul parallèle</t>
  </si>
  <si>
    <t>Abaqus</t>
  </si>
  <si>
    <t>Fr</t>
  </si>
  <si>
    <t>Statistiques SAS</t>
  </si>
  <si>
    <t>Applications industrielles</t>
  </si>
  <si>
    <t>Systèmes satellitaires</t>
  </si>
  <si>
    <t>Modélisation en biologie</t>
  </si>
  <si>
    <t>Modélisation géométrique</t>
  </si>
  <si>
    <r>
      <t>MAM5-S9_options SD &amp; IMAFA + M2-UCA(formation initiale)IM INUM + M2-UCA(Apprentissage)IM INUM</t>
    </r>
    <r>
      <rPr>
        <b/>
        <sz val="12"/>
        <color rgb="FFFF0000"/>
        <rFont val="Calibri"/>
        <family val="2"/>
      </rPr>
      <t>+SI5</t>
    </r>
  </si>
  <si>
    <t>MAM5-S9_options SD &amp; IMAFA + M2-UCA(formation initiale)IM INUM + M2-UCA(Apprentissage)IM INUM</t>
  </si>
  <si>
    <t>Le semestre 9 est composé d’un tronc commun et de trois mineures (IMAFA, INUM, SD)</t>
  </si>
  <si>
    <t>Type contrôle (choisir : CCI ou CC ou CT)</t>
  </si>
  <si>
    <t xml:space="preserve">Si CC &amp; CT (préciser coef CC &amp; CT) </t>
  </si>
  <si>
    <t>Maquette MAM5-S9 (SD)</t>
  </si>
  <si>
    <t>Mathématiques Appliquées et Modélisation – 5ème année - Semestre 9 - Mineure Sciences des Données (SD)</t>
  </si>
  <si>
    <t>OUI avec SI5-SD</t>
  </si>
  <si>
    <t xml:space="preserve"> Fondements technologiques de la science des données</t>
  </si>
  <si>
    <t>SI5-S9 option SD</t>
  </si>
  <si>
    <t>SI5-S9 Polytech + M2 IFI Polytech + M1-S1 &amp; M2-S3 Info EIT Digital</t>
  </si>
  <si>
    <t>SI5-S9 Polytech + M2 IFI Polytech + M2-S3 Info EIT Digital</t>
  </si>
  <si>
    <t>Intelligence des données</t>
  </si>
  <si>
    <t>Advanced Topics in Deep Learning</t>
  </si>
  <si>
    <t>Machine Learning for Image Analysis</t>
  </si>
  <si>
    <t xml:space="preserve">SI5-S9 Polytech + M2 IFI Polytech + M2-S3 Info EIT Digital </t>
  </si>
  <si>
    <t>UE2 Options = Choisir 5 ECUEs parmi les 60 ECUEs optionnels disponibles (en bleu = ECUEs recommandés Parcours-SD)</t>
  </si>
  <si>
    <t>Adaptation des Interfaces à l'environnement</t>
  </si>
  <si>
    <t>SI5-S9 Polytech + M2 Informatique Parcours Ingénierie</t>
  </si>
  <si>
    <t>Administration Réseau</t>
  </si>
  <si>
    <t>Algorithms for telecommunication networks</t>
  </si>
  <si>
    <t>SI5-S9 Polytech + M2 M2 Informatique Parcours Ingénierie</t>
  </si>
  <si>
    <t>ECUE (optionnel)</t>
  </si>
  <si>
    <t>SI5-S9 Polytech + M2 M2 Informatique Parcours Ingénierie + Polytech MAM5-S9 SD + M1-S1 Info EIT Digital</t>
  </si>
  <si>
    <t>Architectures Logicielles 1</t>
  </si>
  <si>
    <t>Architectures Logicielles 2</t>
  </si>
  <si>
    <t>Conception et évaluation des IHM 1</t>
  </si>
  <si>
    <t>Conception et évaluation des IHM 2</t>
  </si>
  <si>
    <t>Cryptographie et Sécurité</t>
  </si>
  <si>
    <t>Cybersecurite</t>
  </si>
  <si>
    <t>Machine Learning: Theory and algorithms</t>
  </si>
  <si>
    <t>SI5-S9 Polytech + M2 Informatique Parcours Ingénierie + Polytech MAM5-S9 SD</t>
  </si>
  <si>
    <t>Environnements Logiciels pour la Programmation Avancée  de Terminaux Mobiles 1</t>
  </si>
  <si>
    <t>Environnements Logiciels pour la Programmation Avancée  de Terminaux Mobiles 2</t>
  </si>
  <si>
    <t>Evolving Internet</t>
  </si>
  <si>
    <t>SI5-S9 Polytech + M2 Informatique Parcours Ingénierie + M1-S1 Info EIT Digital</t>
  </si>
  <si>
    <t>Model-based design for cyber-physical systems and the Internet of Things</t>
  </si>
  <si>
    <t>Graph algorithms and combinatorial optimization</t>
  </si>
  <si>
    <t>Ingénierie des modèles et langages Spécifiques aux Domaines</t>
  </si>
  <si>
    <t>Intéragir dans un monde 3D</t>
  </si>
  <si>
    <t>SI5-S9 Polytech + M2 Informatique Parcours Ingénierie + M2-S3 Info EIT Digital + Polytech MAM5-S9 SD</t>
  </si>
  <si>
    <t>Interfaces réparties sur plusieurs supports</t>
  </si>
  <si>
    <t>Interfaces Tactiles</t>
  </si>
  <si>
    <t>Internet Measurements and New Architectures</t>
  </si>
  <si>
    <t>Interprétation de langages</t>
  </si>
  <si>
    <t>Innovation &amp; Recherche</t>
  </si>
  <si>
    <t>Middleware for Internet of Things</t>
  </si>
  <si>
    <t>Modélisation et conception des systèmes embarqués</t>
  </si>
  <si>
    <t>Objets Connectés et services 1</t>
  </si>
  <si>
    <t>Objets Connectés et services 2</t>
  </si>
  <si>
    <t>Performance Evaluation of Networks</t>
  </si>
  <si>
    <t>Preuves en Cryptographie</t>
  </si>
  <si>
    <t>Programmation Fine et Complexité Empirique</t>
  </si>
  <si>
    <t>Programmable web - client-side</t>
  </si>
  <si>
    <t>Programmable web - server-side</t>
  </si>
  <si>
    <t>Réalité virtuelle</t>
  </si>
  <si>
    <t>Rétro-ingénierie, Maintenance et Evolution des logiciels</t>
  </si>
  <si>
    <t>Sécurité dans les réseaux</t>
  </si>
  <si>
    <t>Sécurité des applications web</t>
  </si>
  <si>
    <t>SI5-S9 Polytech + M2 Informatique Parcours Ingénierie + M2-S3 Info EIT Digital</t>
  </si>
  <si>
    <t>Smart Cards</t>
  </si>
  <si>
    <t>SOA: Intégration de services</t>
  </si>
  <si>
    <t>Systèmes intelligents autonomes</t>
  </si>
  <si>
    <t>Techniques d'interaction et multimodalité</t>
  </si>
  <si>
    <t>Techniques modernes de programmation concurrentes</t>
  </si>
  <si>
    <t>SI5-S9 Polytech + M2 Informatique Parcours Ingénierieh + M2-S3 Info EIT Digital + Polytech MAM5-S9 SD</t>
  </si>
  <si>
    <t>Projet</t>
  </si>
  <si>
    <t>SI5-S9 Polytech + M2 informatique Parcours Ingénierie + MAM5 SD</t>
  </si>
  <si>
    <t>Le semestre 9 est composé d’un tronc commun et de la continuité des 3 parcours (INUM, SD ou IMAFA) choisis par les élèves au S8 en 4ème année.</t>
  </si>
  <si>
    <t>Ce parcours MAM5-SD est mutualisé avec SI5-SD (FISE). Il est aussi mutualisé avec MAM5-SD (Alternant), excepté l'UE "Management rsponsable juridique" dont les Alternants sont dispensés.</t>
  </si>
  <si>
    <r>
      <t xml:space="preserve">Type contrôle </t>
    </r>
    <r>
      <rPr>
        <b/>
        <i/>
        <sz val="12"/>
        <color rgb="FF000000"/>
        <rFont val="Calibri"/>
        <family val="2"/>
        <scheme val="minor"/>
      </rPr>
      <t>(choisir : CCI ou CC ou CT)</t>
    </r>
  </si>
  <si>
    <r>
      <t xml:space="preserve">Si CC &amp; CT </t>
    </r>
    <r>
      <rPr>
        <b/>
        <i/>
        <sz val="12"/>
        <color rgb="FF000000"/>
        <rFont val="Calibri"/>
        <family val="2"/>
        <scheme val="minor"/>
      </rPr>
      <t xml:space="preserve">(préciser coef CC &amp; CT) </t>
    </r>
  </si>
  <si>
    <r>
      <t>UE2 Options = Choisir 5 ECUEs parmi les 60 ECUEs optionnels disponibles</t>
    </r>
    <r>
      <rPr>
        <b/>
        <i/>
        <sz val="12"/>
        <color rgb="FF00B0F0"/>
        <rFont val="Calibri"/>
        <family val="2"/>
        <scheme val="minor"/>
      </rPr>
      <t xml:space="preserve"> </t>
    </r>
    <r>
      <rPr>
        <b/>
        <sz val="12"/>
        <color rgb="FF00B0F0"/>
        <rFont val="Calibri"/>
        <family val="2"/>
        <scheme val="minor"/>
      </rPr>
      <t>(en bleu = ECUEs recommandés Parcours-SD)</t>
    </r>
  </si>
  <si>
    <t>12</t>
  </si>
  <si>
    <t>16</t>
  </si>
  <si>
    <t>SI5-S9 option SD + MAM5-S9_option IMAFA &amp; INUM</t>
  </si>
  <si>
    <r>
      <t>Le semestre 9 est composé d’un tronc commun et de la continuité des 3 parcours (INUM, SD ou IMAFA) choisis par les élèves au S8 en 4</t>
    </r>
    <r>
      <rPr>
        <vertAlign val="superscript"/>
        <sz val="12"/>
        <color theme="1"/>
        <rFont val="Calibri"/>
        <family val="2"/>
        <scheme val="minor"/>
      </rPr>
      <t>ème</t>
    </r>
    <r>
      <rPr>
        <sz val="12"/>
        <color theme="1"/>
        <rFont val="Calibri"/>
        <family val="2"/>
        <scheme val="minor"/>
      </rPr>
      <t xml:space="preserve"> année.</t>
    </r>
  </si>
  <si>
    <t>Maquette MAM5-S10 (IMAFA)</t>
  </si>
  <si>
    <t>Mathématiques Appliquées et Modélisation – 5ème année - Semestre 10 - Parcours Informatique et Mathématiques Appliquées à la Finance et aux Assurances (IMAFA)</t>
  </si>
  <si>
    <t>UE1</t>
  </si>
  <si>
    <t>Stage</t>
  </si>
  <si>
    <t>OUI avec SI5+M2 Informatique Parcours Ingénierie+M2-UCA(formation initiale)IM IMAFA/INUM + M2-UCA(Apprentissage)IM IMAFA/INUM</t>
  </si>
  <si>
    <t>Stage de fin d'études</t>
  </si>
  <si>
    <t>Le semestre 10 est dédié intégralement au stage de fin d’études avec 30 ECTS, quel que soit le parcours (INUM, SD ou IMAFA).</t>
  </si>
  <si>
    <t>Stage de fin d'études (Alternance)</t>
  </si>
  <si>
    <t>OUI avec ELEC5-CP + MAM5-CP + GE-CP + M2 Informatique Parcours Ingénierie(FISA)+M2-(FISA)IM IMAFA/INUM/SD</t>
  </si>
  <si>
    <t>UE2</t>
  </si>
  <si>
    <t>Projet Innovation-Recherche multidisciplinaire &amp; Networking</t>
  </si>
  <si>
    <t>OUI avec ELEC5-CP + MAM5-CP + GE-CP + BAT-CP + M2 Informatique Parcours Ingénierie(FISA)+M2-(FISA)IM IMAFA/INUM/SD</t>
  </si>
  <si>
    <t>Management</t>
  </si>
  <si>
    <t>Maquette MAM5-S10 (INUM)</t>
  </si>
  <si>
    <t>Mathématiques Appliquées et Modélisation – 5ème année - Semestre 10 - Parcours Ingénierie Numérique (INUM)</t>
  </si>
  <si>
    <t>Maquette MAM5-S10 (SD)</t>
  </si>
  <si>
    <t>Mathématiques Appliquées et Modélisation – 5ème année - Semestre 10 - Mineure Sciences des Données (SD)</t>
  </si>
  <si>
    <t>Stage ingénieur</t>
  </si>
  <si>
    <t>Le semestre 10 est dédié intégralement au stage de fin d’études avec 30 ECTS, quelle que soit la mineure (INUM, SD ou IMAFA).</t>
  </si>
  <si>
    <t>UE OPTIONNELLE</t>
  </si>
  <si>
    <t>S7-UE On top of program OPTIONNELLE</t>
  </si>
  <si>
    <t>ECUE (optionnelle)</t>
  </si>
  <si>
    <t>S8-UE On top of program OPTIONNELLE</t>
  </si>
  <si>
    <r>
      <t>M2-UCA(formation initiale)IM IMAFA + M2-UCA(Apprentissage)IM IMAFA</t>
    </r>
    <r>
      <rPr>
        <b/>
        <sz val="12"/>
        <rFont val="Calibri (Body)"/>
      </rPr>
      <t>+SI5</t>
    </r>
  </si>
  <si>
    <r>
      <t>MAM5-S9_options SD &amp; INUM + M2-UCA(formation initiale)IM IMAFA + M2-UCA(Apprentissage)IM IMAFA</t>
    </r>
    <r>
      <rPr>
        <b/>
        <sz val="12"/>
        <rFont val="Calibri (Body)"/>
      </rPr>
      <t>+SI5</t>
    </r>
  </si>
  <si>
    <t>(2) seuil de dédoublement à 40 élèves</t>
  </si>
  <si>
    <t>(3) cout HETD = 0</t>
  </si>
  <si>
    <t>Networking et partage d'expérience (3)</t>
  </si>
  <si>
    <t>Immersion recherche (3)</t>
  </si>
  <si>
    <t>Projet multidisciplinaire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</si>
</sst>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1"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b/>
      <sz val="12"/>
      <color rgb="FF0070C0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i/>
      <sz val="12"/>
      <color rgb="FF0070C0"/>
      <name val="Calibri"/>
      <family val="2"/>
    </font>
    <font>
      <b/>
      <sz val="12"/>
      <color rgb="FF000000"/>
      <name val="Calibri (Body)"/>
    </font>
    <font>
      <b/>
      <i/>
      <sz val="12"/>
      <color rgb="FF000000"/>
      <name val="Calibri (Body)"/>
    </font>
    <font>
      <b/>
      <sz val="12"/>
      <name val="Calibri (Body)"/>
    </font>
    <font>
      <sz val="12"/>
      <color rgb="FF000000"/>
      <name val="Calibri (Body)"/>
    </font>
    <font>
      <b/>
      <sz val="12"/>
      <color rgb="FFFFFFFF"/>
      <name val="Calibri (Body)"/>
    </font>
    <font>
      <b/>
      <sz val="12"/>
      <color rgb="FF0070C0"/>
      <name val="Calibri (Body)"/>
    </font>
    <font>
      <sz val="12"/>
      <name val="Calibri (Body)"/>
    </font>
    <font>
      <sz val="12"/>
      <color theme="1"/>
      <name val="Calibri (Body)"/>
    </font>
    <font>
      <b/>
      <sz val="12"/>
      <color theme="4"/>
      <name val="Calibri (Body)"/>
    </font>
    <font>
      <vertAlign val="superscript"/>
      <sz val="12"/>
      <color theme="1"/>
      <name val="Calibri (Body)"/>
    </font>
    <font>
      <sz val="12"/>
      <color rgb="FFFFFFFF"/>
      <name val="Calibri"/>
      <family val="2"/>
    </font>
    <font>
      <sz val="12"/>
      <color rgb="FF000000"/>
      <name val="Calibri"/>
    </font>
    <font>
      <b/>
      <sz val="12"/>
      <color rgb="FF000000"/>
      <name val="Calibri"/>
    </font>
    <font>
      <b/>
      <sz val="12"/>
      <name val="Calibri"/>
    </font>
    <font>
      <b/>
      <sz val="12"/>
      <color rgb="FFFFFFFF"/>
      <name val="Calibri"/>
    </font>
    <font>
      <b/>
      <sz val="12"/>
      <color rgb="FF0070C0"/>
      <name val="Calibri"/>
    </font>
    <font>
      <sz val="12"/>
      <name val="Calibri"/>
    </font>
    <font>
      <b/>
      <i/>
      <sz val="12"/>
      <color rgb="FF0070C0"/>
      <name val="Calibri"/>
    </font>
    <font>
      <sz val="12"/>
      <color theme="1"/>
      <name val="Calibri"/>
    </font>
    <font>
      <b/>
      <sz val="12"/>
      <color rgb="FFFF0000"/>
      <name val="Calibri (Body)"/>
    </font>
    <font>
      <sz val="8"/>
      <name val="Calibri"/>
      <family val="2"/>
      <scheme val="minor"/>
    </font>
    <font>
      <b/>
      <sz val="12"/>
      <color rgb="FFFF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70C0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2"/>
      <color rgb="FFE36C09"/>
      <name val="Calibri"/>
      <family val="2"/>
      <scheme val="minor"/>
    </font>
    <font>
      <sz val="12"/>
      <color rgb="FFFF0000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trike/>
      <sz val="12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FFFF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 (Body)"/>
    </font>
    <font>
      <b/>
      <sz val="12"/>
      <color rgb="FF00B0F0"/>
      <name val="Calibri"/>
      <family val="2"/>
    </font>
    <font>
      <sz val="10"/>
      <name val="Calibri (Body)"/>
    </font>
    <font>
      <sz val="12"/>
      <color rgb="FFE36C09"/>
      <name val="Calibri"/>
      <family val="2"/>
    </font>
    <font>
      <sz val="11"/>
      <color rgb="FF00B0F0"/>
      <name val="Calibr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  <fill>
      <patternFill patternType="solid">
        <fgColor rgb="FFFAC090"/>
        <bgColor rgb="FFFCD5B5"/>
      </patternFill>
    </fill>
    <fill>
      <patternFill patternType="solid">
        <fgColor rgb="FFFDEADA"/>
        <bgColor rgb="FFFCD5B5"/>
      </patternFill>
    </fill>
    <fill>
      <patternFill patternType="solid">
        <fgColor rgb="FFFFFF99"/>
        <bgColor rgb="FFFDEADA"/>
      </patternFill>
    </fill>
    <fill>
      <patternFill patternType="solid">
        <fgColor rgb="FF002060"/>
        <bgColor rgb="FF000080"/>
      </patternFill>
    </fill>
    <fill>
      <patternFill patternType="solid">
        <fgColor rgb="FFD7E4BD"/>
        <bgColor rgb="FFDDD9C3"/>
      </patternFill>
    </fill>
    <fill>
      <patternFill patternType="solid">
        <fgColor rgb="FFFFC000"/>
        <bgColor rgb="FFF79646"/>
      </patternFill>
    </fill>
    <fill>
      <patternFill patternType="solid">
        <fgColor rgb="FFF79646"/>
        <bgColor rgb="FFFF808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rgb="FF808080"/>
      </patternFill>
    </fill>
    <fill>
      <patternFill patternType="solid">
        <fgColor rgb="FF002060"/>
        <bgColor indexed="64"/>
      </patternFill>
    </fill>
    <fill>
      <patternFill patternType="solid">
        <fgColor rgb="FFD7E4BD"/>
        <bgColor rgb="FFEEECE1"/>
      </patternFill>
    </fill>
    <fill>
      <patternFill patternType="solid">
        <fgColor theme="9" tint="0.39997558519241921"/>
        <bgColor rgb="FFEEECE1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rgb="FFEEECE1"/>
      </patternFill>
    </fill>
    <fill>
      <patternFill patternType="solid">
        <fgColor theme="2" tint="-9.9978637043366805E-2"/>
        <bgColor rgb="FFFFFF00"/>
      </patternFill>
    </fill>
    <fill>
      <patternFill patternType="solid">
        <fgColor rgb="FFFAC090"/>
        <bgColor rgb="FFFF99CC"/>
      </patternFill>
    </fill>
    <fill>
      <patternFill patternType="solid">
        <fgColor rgb="FFFDEADA"/>
        <bgColor rgb="FFFFFFFF"/>
      </patternFill>
    </fill>
    <fill>
      <patternFill patternType="solid">
        <fgColor rgb="FFD7E4BD"/>
        <bgColor rgb="FFC5E0B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rgb="FF99CCFF"/>
      </patternFill>
    </fill>
    <fill>
      <patternFill patternType="solid">
        <fgColor rgb="FFFFC000"/>
        <bgColor rgb="FFEEECE1"/>
      </patternFill>
    </fill>
    <fill>
      <patternFill patternType="solid">
        <fgColor rgb="FFFFC000"/>
        <bgColor rgb="FFC5E0B4"/>
      </patternFill>
    </fill>
    <fill>
      <patternFill patternType="solid">
        <fgColor theme="9" tint="0.79998168889431442"/>
        <bgColor rgb="FFFCD5B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6" tint="0.59999389629810485"/>
        <bgColor rgb="FFFCD5B5"/>
      </patternFill>
    </fill>
    <fill>
      <patternFill patternType="solid">
        <fgColor theme="6" tint="0.59999389629810485"/>
        <bgColor rgb="FFC5E0B4"/>
      </patternFill>
    </fill>
    <fill>
      <patternFill patternType="solid">
        <fgColor rgb="FFFFFFFF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DE9D9"/>
        <bgColor rgb="FFFDE9D9"/>
      </patternFill>
    </fill>
    <fill>
      <patternFill patternType="solid">
        <fgColor rgb="FFD7E4BD"/>
        <bgColor rgb="FFD7E4BD"/>
      </patternFill>
    </fill>
    <fill>
      <patternFill patternType="solid">
        <fgColor rgb="FFD6E3BC"/>
        <bgColor rgb="FFD6E3BC"/>
      </patternFill>
    </fill>
    <fill>
      <patternFill patternType="solid">
        <fgColor rgb="FFFABF8F"/>
        <bgColor rgb="FFFABF8F"/>
      </patternFill>
    </fill>
    <fill>
      <patternFill patternType="solid">
        <fgColor rgb="FFFFC000"/>
        <bgColor rgb="FFFFC000"/>
      </patternFill>
    </fill>
    <fill>
      <patternFill patternType="solid">
        <fgColor rgb="FFFFFF99"/>
        <bgColor rgb="FFFFFF99"/>
      </patternFill>
    </fill>
    <fill>
      <patternFill patternType="solid">
        <fgColor theme="9" tint="0.39997558519241921"/>
        <bgColor rgb="FFFABF8F"/>
      </patternFill>
    </fill>
    <fill>
      <patternFill patternType="solid">
        <fgColor theme="9" tint="0.79998168889431442"/>
        <bgColor rgb="FFFDE9D9"/>
      </patternFill>
    </fill>
    <fill>
      <patternFill patternType="solid">
        <fgColor rgb="FFB6DDE8"/>
        <bgColor rgb="FFB6DDE8"/>
      </patternFill>
    </fill>
    <fill>
      <patternFill patternType="solid">
        <fgColor rgb="FFC6D9F0"/>
        <bgColor rgb="FFC6D9F0"/>
      </patternFill>
    </fill>
    <fill>
      <patternFill patternType="solid">
        <fgColor rgb="FF002060"/>
        <bgColor rgb="FF002060"/>
      </patternFill>
    </fill>
    <fill>
      <patternFill patternType="solid">
        <fgColor theme="6" tint="0.59999389629810485"/>
        <bgColor rgb="FFD6E3BC"/>
      </patternFill>
    </fill>
    <fill>
      <patternFill patternType="solid">
        <fgColor theme="9" tint="0.79998168889431442"/>
        <bgColor rgb="FFFF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6">
    <xf numFmtId="0" fontId="0" fillId="0" borderId="0"/>
    <xf numFmtId="0" fontId="1" fillId="0" borderId="0"/>
    <xf numFmtId="0" fontId="2" fillId="9" borderId="0" applyBorder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8" fillId="47" borderId="0" applyNumberFormat="0" applyBorder="0" applyAlignment="0" applyProtection="0"/>
  </cellStyleXfs>
  <cellXfs count="386">
    <xf numFmtId="0" fontId="0" fillId="0" borderId="0" xfId="0"/>
    <xf numFmtId="0" fontId="5" fillId="6" borderId="0" xfId="1" applyFont="1" applyFill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23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9" fillId="0" borderId="0" xfId="1" applyFont="1"/>
    <xf numFmtId="0" fontId="5" fillId="6" borderId="1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10" fillId="7" borderId="1" xfId="1" applyFont="1" applyFill="1" applyBorder="1" applyAlignment="1">
      <alignment horizontal="center" vertical="center"/>
    </xf>
    <xf numFmtId="0" fontId="10" fillId="7" borderId="1" xfId="1" applyFont="1" applyFill="1" applyBorder="1" applyAlignment="1">
      <alignment horizontal="left" vertical="center"/>
    </xf>
    <xf numFmtId="0" fontId="11" fillId="3" borderId="1" xfId="1" applyFont="1" applyFill="1" applyBorder="1" applyAlignment="1">
      <alignment horizontal="center" vertical="center"/>
    </xf>
    <xf numFmtId="1" fontId="10" fillId="7" borderId="1" xfId="1" applyNumberFormat="1" applyFont="1" applyFill="1" applyBorder="1" applyAlignment="1">
      <alignment horizontal="center" vertical="center"/>
    </xf>
    <xf numFmtId="0" fontId="9" fillId="8" borderId="1" xfId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1" fillId="0" borderId="1" xfId="1" applyFont="1" applyBorder="1" applyAlignment="1" applyProtection="1">
      <alignment horizontal="left" vertical="center"/>
    </xf>
    <xf numFmtId="0" fontId="11" fillId="4" borderId="1" xfId="1" applyFont="1" applyFill="1" applyBorder="1" applyAlignment="1">
      <alignment horizontal="center" vertical="center"/>
    </xf>
    <xf numFmtId="2" fontId="9" fillId="0" borderId="1" xfId="1" applyNumberFormat="1" applyFont="1" applyBorder="1" applyAlignment="1">
      <alignment horizontal="center" vertical="center"/>
    </xf>
    <xf numFmtId="0" fontId="9" fillId="11" borderId="1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/>
    </xf>
    <xf numFmtId="0" fontId="11" fillId="0" borderId="1" xfId="2" applyFont="1" applyFill="1" applyBorder="1" applyAlignment="1" applyProtection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11" fillId="11" borderId="1" xfId="1" applyFont="1" applyFill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0" fontId="11" fillId="0" borderId="1" xfId="2" applyFont="1" applyFill="1" applyBorder="1" applyAlignment="1" applyProtection="1">
      <alignment horizontal="left" vertical="center" wrapText="1"/>
    </xf>
    <xf numFmtId="0" fontId="9" fillId="0" borderId="0" xfId="1" applyFont="1" applyAlignment="1">
      <alignment horizontal="left" vertical="center"/>
    </xf>
    <xf numFmtId="0" fontId="5" fillId="12" borderId="1" xfId="1" applyFont="1" applyFill="1" applyBorder="1" applyAlignment="1">
      <alignment horizontal="center" vertical="center" wrapText="1"/>
    </xf>
    <xf numFmtId="0" fontId="9" fillId="13" borderId="1" xfId="1" applyFont="1" applyFill="1" applyBorder="1" applyAlignment="1">
      <alignment horizontal="center" vertical="center"/>
    </xf>
    <xf numFmtId="0" fontId="9" fillId="13" borderId="1" xfId="1" applyFont="1" applyFill="1" applyBorder="1" applyAlignment="1">
      <alignment horizontal="center" vertical="center" wrapText="1"/>
    </xf>
    <xf numFmtId="0" fontId="10" fillId="14" borderId="1" xfId="1" applyFont="1" applyFill="1" applyBorder="1" applyAlignment="1">
      <alignment horizontal="center" vertical="center"/>
    </xf>
    <xf numFmtId="0" fontId="10" fillId="14" borderId="1" xfId="1" applyFont="1" applyFill="1" applyBorder="1" applyAlignment="1">
      <alignment horizontal="left" vertical="center"/>
    </xf>
    <xf numFmtId="0" fontId="13" fillId="15" borderId="1" xfId="1" applyFont="1" applyFill="1" applyBorder="1" applyAlignment="1">
      <alignment horizontal="center" vertical="center"/>
    </xf>
    <xf numFmtId="0" fontId="9" fillId="16" borderId="1" xfId="1" applyFont="1" applyFill="1" applyBorder="1" applyAlignment="1">
      <alignment horizontal="center" vertical="center"/>
    </xf>
    <xf numFmtId="0" fontId="9" fillId="16" borderId="1" xfId="1" applyFont="1" applyFill="1" applyBorder="1" applyAlignment="1">
      <alignment horizontal="center" vertical="center" wrapText="1"/>
    </xf>
    <xf numFmtId="0" fontId="11" fillId="22" borderId="1" xfId="1" applyFont="1" applyFill="1" applyBorder="1" applyAlignment="1" applyProtection="1">
      <alignment horizontal="left" vertical="center"/>
    </xf>
    <xf numFmtId="0" fontId="13" fillId="10" borderId="1" xfId="1" applyFont="1" applyFill="1" applyBorder="1" applyAlignment="1">
      <alignment horizontal="center" vertical="center"/>
    </xf>
    <xf numFmtId="0" fontId="9" fillId="11" borderId="1" xfId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4" fillId="17" borderId="1" xfId="1" applyFont="1" applyFill="1" applyBorder="1" applyAlignment="1">
      <alignment horizontal="center" vertical="center"/>
    </xf>
    <xf numFmtId="0" fontId="11" fillId="16" borderId="1" xfId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0" fontId="10" fillId="18" borderId="1" xfId="1" applyFont="1" applyFill="1" applyBorder="1" applyAlignment="1">
      <alignment horizontal="center" vertical="center"/>
    </xf>
    <xf numFmtId="0" fontId="11" fillId="10" borderId="1" xfId="1" applyFont="1" applyFill="1" applyBorder="1" applyAlignment="1">
      <alignment horizontal="center" vertical="center"/>
    </xf>
    <xf numFmtId="0" fontId="10" fillId="21" borderId="1" xfId="1" applyFont="1" applyFill="1" applyBorder="1" applyAlignment="1">
      <alignment horizontal="center" vertical="center"/>
    </xf>
    <xf numFmtId="0" fontId="10" fillId="21" borderId="1" xfId="1" applyFont="1" applyFill="1" applyBorder="1" applyAlignment="1">
      <alignment horizontal="left" vertical="center"/>
    </xf>
    <xf numFmtId="0" fontId="10" fillId="19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9" fillId="29" borderId="1" xfId="1" applyFont="1" applyFill="1" applyBorder="1" applyAlignment="1">
      <alignment horizontal="center" vertical="center"/>
    </xf>
    <xf numFmtId="0" fontId="10" fillId="25" borderId="1" xfId="1" applyFont="1" applyFill="1" applyBorder="1" applyAlignment="1">
      <alignment horizontal="center" vertical="center"/>
    </xf>
    <xf numFmtId="0" fontId="9" fillId="8" borderId="1" xfId="1" applyFont="1" applyFill="1" applyBorder="1" applyAlignment="1">
      <alignment horizontal="center" vertical="center" wrapText="1"/>
    </xf>
    <xf numFmtId="0" fontId="9" fillId="20" borderId="1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 wrapText="1"/>
    </xf>
    <xf numFmtId="0" fontId="15" fillId="25" borderId="1" xfId="1" applyFont="1" applyFill="1" applyBorder="1" applyAlignment="1">
      <alignment horizontal="center" vertical="center"/>
    </xf>
    <xf numFmtId="0" fontId="11" fillId="0" borderId="1" xfId="1" applyFont="1" applyBorder="1" applyAlignment="1" applyProtection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0" fillId="30" borderId="1" xfId="1" applyFont="1" applyFill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13" fillId="0" borderId="0" xfId="0" applyFont="1"/>
    <xf numFmtId="0" fontId="9" fillId="0" borderId="0" xfId="1" applyFont="1" applyAlignment="1">
      <alignment vertical="center"/>
    </xf>
    <xf numFmtId="0" fontId="10" fillId="21" borderId="1" xfId="1" applyFont="1" applyFill="1" applyBorder="1" applyAlignment="1">
      <alignment vertical="center"/>
    </xf>
    <xf numFmtId="1" fontId="10" fillId="14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 applyProtection="1">
      <alignment vertical="center"/>
    </xf>
    <xf numFmtId="0" fontId="11" fillId="20" borderId="1" xfId="1" applyFont="1" applyFill="1" applyBorder="1" applyAlignment="1">
      <alignment horizontal="center" vertical="center"/>
    </xf>
    <xf numFmtId="0" fontId="9" fillId="28" borderId="1" xfId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3" fillId="0" borderId="0" xfId="0" applyFont="1" applyAlignment="1">
      <alignment vertical="center"/>
    </xf>
    <xf numFmtId="0" fontId="16" fillId="2" borderId="1" xfId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16" fillId="23" borderId="1" xfId="1" applyFont="1" applyFill="1" applyBorder="1" applyAlignment="1">
      <alignment horizontal="center" vertical="center" wrapText="1"/>
    </xf>
    <xf numFmtId="0" fontId="16" fillId="5" borderId="1" xfId="1" applyFont="1" applyFill="1" applyBorder="1" applyAlignment="1">
      <alignment horizontal="center" vertical="center" wrapText="1"/>
    </xf>
    <xf numFmtId="0" fontId="18" fillId="5" borderId="1" xfId="1" applyFont="1" applyFill="1" applyBorder="1" applyAlignment="1">
      <alignment horizontal="center" vertical="center" wrapText="1"/>
    </xf>
    <xf numFmtId="0" fontId="19" fillId="0" borderId="0" xfId="1" applyFont="1"/>
    <xf numFmtId="0" fontId="19" fillId="0" borderId="0" xfId="1" applyFont="1" applyAlignment="1">
      <alignment horizontal="center" vertical="center"/>
    </xf>
    <xf numFmtId="0" fontId="20" fillId="6" borderId="1" xfId="1" applyFont="1" applyFill="1" applyBorder="1" applyAlignment="1">
      <alignment horizontal="center" vertical="center" wrapText="1"/>
    </xf>
    <xf numFmtId="0" fontId="19" fillId="6" borderId="1" xfId="1" applyFont="1" applyFill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21" fillId="21" borderId="1" xfId="1" applyFont="1" applyFill="1" applyBorder="1" applyAlignment="1">
      <alignment horizontal="center" vertical="center"/>
    </xf>
    <xf numFmtId="0" fontId="21" fillId="21" borderId="1" xfId="1" applyFont="1" applyFill="1" applyBorder="1" applyAlignment="1">
      <alignment horizontal="left" vertical="center"/>
    </xf>
    <xf numFmtId="0" fontId="21" fillId="19" borderId="1" xfId="1" applyFont="1" applyFill="1" applyBorder="1" applyAlignment="1">
      <alignment horizontal="center" vertical="center"/>
    </xf>
    <xf numFmtId="1" fontId="22" fillId="7" borderId="1" xfId="1" applyNumberFormat="1" applyFont="1" applyFill="1" applyBorder="1" applyAlignment="1">
      <alignment horizontal="center" vertical="center"/>
    </xf>
    <xf numFmtId="0" fontId="22" fillId="21" borderId="1" xfId="1" applyFont="1" applyFill="1" applyBorder="1" applyAlignment="1">
      <alignment horizontal="center" vertical="center"/>
    </xf>
    <xf numFmtId="0" fontId="22" fillId="8" borderId="1" xfId="1" applyFont="1" applyFill="1" applyBorder="1" applyAlignment="1">
      <alignment horizontal="center" vertical="center"/>
    </xf>
    <xf numFmtId="0" fontId="19" fillId="8" borderId="1" xfId="1" applyFont="1" applyFill="1" applyBorder="1" applyAlignment="1">
      <alignment horizontal="center" vertical="center"/>
    </xf>
    <xf numFmtId="0" fontId="19" fillId="16" borderId="1" xfId="1" applyFont="1" applyFill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22" fillId="0" borderId="1" xfId="1" applyFont="1" applyBorder="1" applyAlignment="1" applyProtection="1">
      <alignment horizontal="left" vertical="center"/>
    </xf>
    <xf numFmtId="0" fontId="19" fillId="20" borderId="1" xfId="1" applyFont="1" applyFill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2" fillId="11" borderId="1" xfId="1" applyFont="1" applyFill="1" applyBorder="1" applyAlignment="1">
      <alignment horizontal="center" vertical="center"/>
    </xf>
    <xf numFmtId="0" fontId="19" fillId="11" borderId="1" xfId="1" applyFont="1" applyFill="1" applyBorder="1" applyAlignment="1">
      <alignment horizontal="center" vertical="center"/>
    </xf>
    <xf numFmtId="0" fontId="19" fillId="5" borderId="1" xfId="1" applyFont="1" applyFill="1" applyBorder="1" applyAlignment="1">
      <alignment horizontal="center" vertical="center"/>
    </xf>
    <xf numFmtId="0" fontId="19" fillId="11" borderId="1" xfId="1" applyFont="1" applyFill="1" applyBorder="1" applyAlignment="1">
      <alignment horizontal="center" vertical="center" wrapText="1"/>
    </xf>
    <xf numFmtId="0" fontId="22" fillId="0" borderId="1" xfId="2" applyFont="1" applyFill="1" applyBorder="1" applyAlignment="1" applyProtection="1">
      <alignment horizontal="left" vertical="center"/>
    </xf>
    <xf numFmtId="0" fontId="23" fillId="10" borderId="1" xfId="1" applyFont="1" applyFill="1" applyBorder="1" applyAlignment="1">
      <alignment horizontal="center" vertical="center"/>
    </xf>
    <xf numFmtId="0" fontId="24" fillId="21" borderId="1" xfId="1" applyFont="1" applyFill="1" applyBorder="1" applyAlignment="1">
      <alignment horizontal="left" vertical="center"/>
    </xf>
    <xf numFmtId="0" fontId="19" fillId="16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 applyProtection="1">
      <alignment horizontal="left" vertical="center"/>
    </xf>
    <xf numFmtId="0" fontId="24" fillId="27" borderId="1" xfId="1" applyFont="1" applyFill="1" applyBorder="1" applyAlignment="1">
      <alignment horizontal="left" vertical="center"/>
    </xf>
    <xf numFmtId="0" fontId="22" fillId="0" borderId="1" xfId="1" applyFont="1" applyFill="1" applyBorder="1" applyAlignment="1">
      <alignment horizontal="left" vertical="center"/>
    </xf>
    <xf numFmtId="0" fontId="23" fillId="0" borderId="0" xfId="0" applyFont="1"/>
    <xf numFmtId="0" fontId="19" fillId="0" borderId="0" xfId="1" applyFont="1" applyAlignment="1">
      <alignment horizontal="left" vertical="center"/>
    </xf>
    <xf numFmtId="0" fontId="19" fillId="0" borderId="0" xfId="1" applyFont="1" applyAlignment="1">
      <alignment vertical="center"/>
    </xf>
    <xf numFmtId="0" fontId="20" fillId="12" borderId="1" xfId="1" applyFont="1" applyFill="1" applyBorder="1" applyAlignment="1">
      <alignment horizontal="center" vertical="center" wrapText="1"/>
    </xf>
    <xf numFmtId="1" fontId="21" fillId="14" borderId="1" xfId="1" applyNumberFormat="1" applyFont="1" applyFill="1" applyBorder="1" applyAlignment="1">
      <alignment horizontal="center" vertical="center" wrapText="1"/>
    </xf>
    <xf numFmtId="0" fontId="21" fillId="25" borderId="1" xfId="1" applyFont="1" applyFill="1" applyBorder="1" applyAlignment="1">
      <alignment horizontal="center" vertical="center"/>
    </xf>
    <xf numFmtId="0" fontId="19" fillId="8" borderId="1" xfId="1" applyFont="1" applyFill="1" applyBorder="1" applyAlignment="1">
      <alignment horizontal="center" vertical="center" wrapText="1"/>
    </xf>
    <xf numFmtId="0" fontId="23" fillId="20" borderId="1" xfId="1" applyFont="1" applyFill="1" applyBorder="1" applyAlignment="1">
      <alignment horizontal="center" vertical="center"/>
    </xf>
    <xf numFmtId="0" fontId="19" fillId="5" borderId="1" xfId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2" fillId="13" borderId="1" xfId="1" applyFont="1" applyFill="1" applyBorder="1" applyAlignment="1">
      <alignment horizontal="center" vertical="center" wrapText="1"/>
    </xf>
    <xf numFmtId="0" fontId="5" fillId="13" borderId="1" xfId="1" applyFont="1" applyFill="1" applyBorder="1" applyAlignment="1">
      <alignment horizontal="center" vertical="center" wrapText="1"/>
    </xf>
    <xf numFmtId="0" fontId="10" fillId="17" borderId="1" xfId="1" applyFont="1" applyFill="1" applyBorder="1" applyAlignment="1">
      <alignment horizontal="left" vertical="center"/>
    </xf>
    <xf numFmtId="0" fontId="10" fillId="24" borderId="1" xfId="1" applyFont="1" applyFill="1" applyBorder="1" applyAlignment="1">
      <alignment horizontal="center" vertical="center"/>
    </xf>
    <xf numFmtId="0" fontId="9" fillId="8" borderId="1" xfId="1" applyFont="1" applyFill="1" applyBorder="1" applyAlignment="1">
      <alignment horizontal="center"/>
    </xf>
    <xf numFmtId="0" fontId="11" fillId="0" borderId="1" xfId="1" applyFont="1" applyFill="1" applyBorder="1" applyAlignment="1" applyProtection="1">
      <alignment horizontal="center" vertical="center"/>
    </xf>
    <xf numFmtId="0" fontId="9" fillId="5" borderId="1" xfId="1" applyFont="1" applyFill="1" applyBorder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5" fillId="6" borderId="0" xfId="1" applyFont="1" applyFill="1" applyBorder="1" applyAlignment="1">
      <alignment horizontal="center" vertical="center" wrapText="1"/>
    </xf>
    <xf numFmtId="0" fontId="26" fillId="6" borderId="0" xfId="1" applyFont="1" applyFill="1" applyBorder="1" applyAlignment="1">
      <alignment horizontal="center" vertical="center"/>
    </xf>
    <xf numFmtId="0" fontId="9" fillId="1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 wrapText="1"/>
    </xf>
    <xf numFmtId="0" fontId="9" fillId="26" borderId="1" xfId="1" applyFont="1" applyFill="1" applyBorder="1" applyAlignment="1">
      <alignment horizontal="center" vertical="center"/>
    </xf>
    <xf numFmtId="0" fontId="27" fillId="4" borderId="1" xfId="1" applyFont="1" applyFill="1" applyBorder="1" applyAlignment="1">
      <alignment horizontal="center" vertical="center"/>
    </xf>
    <xf numFmtId="0" fontId="9" fillId="32" borderId="1" xfId="1" applyFont="1" applyFill="1" applyBorder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2" fontId="9" fillId="29" borderId="1" xfId="1" applyNumberFormat="1" applyFont="1" applyFill="1" applyBorder="1" applyAlignment="1">
      <alignment horizontal="center" vertical="center"/>
    </xf>
    <xf numFmtId="0" fontId="27" fillId="0" borderId="0" xfId="1" applyFont="1"/>
    <xf numFmtId="0" fontId="27" fillId="0" borderId="0" xfId="1" applyFont="1" applyAlignment="1">
      <alignment horizontal="center" vertical="center"/>
    </xf>
    <xf numFmtId="0" fontId="27" fillId="0" borderId="1" xfId="1" applyFont="1" applyBorder="1" applyAlignment="1">
      <alignment vertical="center"/>
    </xf>
    <xf numFmtId="0" fontId="27" fillId="0" borderId="0" xfId="1" applyFont="1" applyAlignment="1">
      <alignment vertical="center"/>
    </xf>
    <xf numFmtId="0" fontId="28" fillId="2" borderId="1" xfId="1" applyFont="1" applyFill="1" applyBorder="1" applyAlignment="1">
      <alignment horizontal="center" vertical="center" wrapText="1"/>
    </xf>
    <xf numFmtId="0" fontId="28" fillId="4" borderId="1" xfId="1" applyFont="1" applyFill="1" applyBorder="1" applyAlignment="1">
      <alignment horizontal="center" vertical="center" wrapText="1"/>
    </xf>
    <xf numFmtId="0" fontId="28" fillId="23" borderId="1" xfId="1" applyFont="1" applyFill="1" applyBorder="1" applyAlignment="1">
      <alignment horizontal="center" vertical="center" wrapText="1"/>
    </xf>
    <xf numFmtId="0" fontId="28" fillId="5" borderId="1" xfId="1" applyFont="1" applyFill="1" applyBorder="1" applyAlignment="1">
      <alignment horizontal="center" vertical="center" wrapText="1"/>
    </xf>
    <xf numFmtId="0" fontId="29" fillId="5" borderId="1" xfId="1" applyFont="1" applyFill="1" applyBorder="1" applyAlignment="1">
      <alignment horizontal="center" vertical="center" wrapText="1"/>
    </xf>
    <xf numFmtId="0" fontId="30" fillId="6" borderId="1" xfId="1" applyFont="1" applyFill="1" applyBorder="1" applyAlignment="1">
      <alignment horizontal="center" vertical="center" wrapText="1"/>
    </xf>
    <xf numFmtId="0" fontId="27" fillId="6" borderId="1" xfId="1" applyFont="1" applyFill="1" applyBorder="1" applyAlignment="1">
      <alignment horizontal="center" vertical="center"/>
    </xf>
    <xf numFmtId="0" fontId="31" fillId="21" borderId="1" xfId="1" applyFont="1" applyFill="1" applyBorder="1" applyAlignment="1">
      <alignment horizontal="center" vertical="center"/>
    </xf>
    <xf numFmtId="0" fontId="31" fillId="21" borderId="1" xfId="1" applyFont="1" applyFill="1" applyBorder="1" applyAlignment="1">
      <alignment horizontal="left" vertical="center"/>
    </xf>
    <xf numFmtId="0" fontId="31" fillId="19" borderId="1" xfId="1" applyFont="1" applyFill="1" applyBorder="1" applyAlignment="1">
      <alignment horizontal="center" vertical="center"/>
    </xf>
    <xf numFmtId="0" fontId="27" fillId="3" borderId="1" xfId="1" applyFont="1" applyFill="1" applyBorder="1" applyAlignment="1">
      <alignment horizontal="center" vertical="center"/>
    </xf>
    <xf numFmtId="2" fontId="27" fillId="29" borderId="1" xfId="1" applyNumberFormat="1" applyFont="1" applyFill="1" applyBorder="1" applyAlignment="1">
      <alignment horizontal="center" vertical="center"/>
    </xf>
    <xf numFmtId="0" fontId="31" fillId="7" borderId="1" xfId="1" applyFont="1" applyFill="1" applyBorder="1" applyAlignment="1">
      <alignment horizontal="center" vertical="center"/>
    </xf>
    <xf numFmtId="0" fontId="31" fillId="25" borderId="1" xfId="1" applyFont="1" applyFill="1" applyBorder="1" applyAlignment="1">
      <alignment horizontal="center" vertical="center"/>
    </xf>
    <xf numFmtId="0" fontId="27" fillId="8" borderId="1" xfId="1" applyFont="1" applyFill="1" applyBorder="1" applyAlignment="1">
      <alignment horizontal="center" vertical="center"/>
    </xf>
    <xf numFmtId="0" fontId="28" fillId="8" borderId="1" xfId="1" applyFont="1" applyFill="1" applyBorder="1" applyAlignment="1">
      <alignment horizontal="center" vertical="center"/>
    </xf>
    <xf numFmtId="0" fontId="27" fillId="8" borderId="1" xfId="1" applyFont="1" applyFill="1" applyBorder="1" applyAlignment="1">
      <alignment horizontal="center" vertical="center" wrapText="1"/>
    </xf>
    <xf numFmtId="0" fontId="32" fillId="0" borderId="1" xfId="1" applyFont="1" applyBorder="1" applyAlignment="1">
      <alignment horizontal="left" vertical="center"/>
    </xf>
    <xf numFmtId="0" fontId="27" fillId="20" borderId="1" xfId="1" applyFont="1" applyFill="1" applyBorder="1" applyAlignment="1">
      <alignment horizontal="center" vertical="center"/>
    </xf>
    <xf numFmtId="2" fontId="27" fillId="0" borderId="1" xfId="1" applyNumberFormat="1" applyFont="1" applyBorder="1" applyAlignment="1">
      <alignment horizontal="center" vertical="center"/>
    </xf>
    <xf numFmtId="0" fontId="27" fillId="11" borderId="1" xfId="1" applyFont="1" applyFill="1" applyBorder="1" applyAlignment="1">
      <alignment horizontal="center" vertical="center"/>
    </xf>
    <xf numFmtId="0" fontId="27" fillId="5" borderId="1" xfId="1" applyFont="1" applyFill="1" applyBorder="1" applyAlignment="1">
      <alignment horizontal="center" vertical="center"/>
    </xf>
    <xf numFmtId="0" fontId="28" fillId="5" borderId="1" xfId="1" applyFont="1" applyFill="1" applyBorder="1" applyAlignment="1">
      <alignment horizontal="center" vertical="center"/>
    </xf>
    <xf numFmtId="0" fontId="27" fillId="5" borderId="1" xfId="1" applyFont="1" applyFill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/>
    </xf>
    <xf numFmtId="0" fontId="27" fillId="29" borderId="1" xfId="1" applyFont="1" applyFill="1" applyBorder="1" applyAlignment="1">
      <alignment horizontal="center" vertical="center"/>
    </xf>
    <xf numFmtId="0" fontId="33" fillId="25" borderId="1" xfId="1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left" vertical="center"/>
    </xf>
    <xf numFmtId="0" fontId="32" fillId="0" borderId="1" xfId="1" applyFont="1" applyBorder="1" applyAlignment="1">
      <alignment horizontal="left" vertical="center" wrapText="1"/>
    </xf>
    <xf numFmtId="0" fontId="34" fillId="0" borderId="0" xfId="0" applyFont="1"/>
    <xf numFmtId="0" fontId="27" fillId="0" borderId="0" xfId="1" applyFont="1" applyAlignment="1">
      <alignment horizontal="left" vertical="center"/>
    </xf>
    <xf numFmtId="0" fontId="27" fillId="0" borderId="0" xfId="1" applyFont="1" applyAlignment="1">
      <alignment horizontal="center"/>
    </xf>
    <xf numFmtId="0" fontId="30" fillId="12" borderId="1" xfId="1" applyFont="1" applyFill="1" applyBorder="1" applyAlignment="1">
      <alignment horizontal="center" vertical="center" wrapText="1"/>
    </xf>
    <xf numFmtId="0" fontId="32" fillId="11" borderId="1" xfId="1" applyFont="1" applyFill="1" applyBorder="1" applyAlignment="1">
      <alignment horizontal="center" vertical="center"/>
    </xf>
    <xf numFmtId="2" fontId="10" fillId="31" borderId="1" xfId="1" applyNumberFormat="1" applyFont="1" applyFill="1" applyBorder="1" applyAlignment="1">
      <alignment horizontal="center" vertical="center"/>
    </xf>
    <xf numFmtId="0" fontId="10" fillId="31" borderId="1" xfId="1" applyFont="1" applyFill="1" applyBorder="1" applyAlignment="1">
      <alignment horizontal="center" vertical="center"/>
    </xf>
    <xf numFmtId="1" fontId="38" fillId="33" borderId="2" xfId="0" applyNumberFormat="1" applyFont="1" applyFill="1" applyBorder="1" applyAlignment="1">
      <alignment horizontal="center" vertical="center"/>
    </xf>
    <xf numFmtId="1" fontId="13" fillId="33" borderId="2" xfId="0" applyNumberFormat="1" applyFont="1" applyFill="1" applyBorder="1" applyAlignment="1">
      <alignment horizontal="center" vertical="center"/>
    </xf>
    <xf numFmtId="0" fontId="10" fillId="34" borderId="2" xfId="0" applyFont="1" applyFill="1" applyBorder="1" applyAlignment="1">
      <alignment horizontal="center" vertical="center"/>
    </xf>
    <xf numFmtId="1" fontId="10" fillId="36" borderId="2" xfId="0" applyNumberFormat="1" applyFont="1" applyFill="1" applyBorder="1" applyAlignment="1">
      <alignment horizontal="center" vertical="center"/>
    </xf>
    <xf numFmtId="1" fontId="10" fillId="35" borderId="2" xfId="0" applyNumberFormat="1" applyFont="1" applyFill="1" applyBorder="1" applyAlignment="1">
      <alignment horizontal="center" vertical="center"/>
    </xf>
    <xf numFmtId="0" fontId="13" fillId="37" borderId="2" xfId="0" applyFont="1" applyFill="1" applyBorder="1" applyAlignment="1">
      <alignment horizontal="center" vertical="center"/>
    </xf>
    <xf numFmtId="0" fontId="39" fillId="37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38" borderId="2" xfId="0" applyNumberFormat="1" applyFont="1" applyFill="1" applyBorder="1" applyAlignment="1">
      <alignment horizontal="center" vertical="center"/>
    </xf>
    <xf numFmtId="0" fontId="13" fillId="38" borderId="2" xfId="0" applyFont="1" applyFill="1" applyBorder="1" applyAlignment="1">
      <alignment horizontal="center" vertical="center"/>
    </xf>
    <xf numFmtId="0" fontId="39" fillId="38" borderId="2" xfId="0" applyFont="1" applyFill="1" applyBorder="1" applyAlignment="1">
      <alignment horizontal="center" vertical="center" wrapText="1"/>
    </xf>
    <xf numFmtId="0" fontId="38" fillId="38" borderId="2" xfId="0" applyFont="1" applyFill="1" applyBorder="1" applyAlignment="1">
      <alignment horizontal="center" vertical="center" wrapText="1"/>
    </xf>
    <xf numFmtId="1" fontId="40" fillId="35" borderId="2" xfId="0" applyNumberFormat="1" applyFont="1" applyFill="1" applyBorder="1" applyAlignment="1">
      <alignment horizontal="left" vertical="center"/>
    </xf>
    <xf numFmtId="165" fontId="40" fillId="36" borderId="2" xfId="0" applyNumberFormat="1" applyFont="1" applyFill="1" applyBorder="1" applyAlignment="1">
      <alignment horizontal="center" vertical="center"/>
    </xf>
    <xf numFmtId="165" fontId="39" fillId="33" borderId="2" xfId="0" applyNumberFormat="1" applyFont="1" applyFill="1" applyBorder="1" applyAlignment="1">
      <alignment horizontal="center" vertical="center"/>
    </xf>
    <xf numFmtId="1" fontId="40" fillId="39" borderId="2" xfId="0" applyNumberFormat="1" applyFont="1" applyFill="1" applyBorder="1" applyAlignment="1">
      <alignment horizontal="center" vertical="center"/>
    </xf>
    <xf numFmtId="165" fontId="40" fillId="39" borderId="2" xfId="0" applyNumberFormat="1" applyFont="1" applyFill="1" applyBorder="1" applyAlignment="1">
      <alignment horizontal="center" vertical="center"/>
    </xf>
    <xf numFmtId="1" fontId="39" fillId="40" borderId="2" xfId="0" applyNumberFormat="1" applyFont="1" applyFill="1" applyBorder="1" applyAlignment="1">
      <alignment horizontal="center" vertical="center"/>
    </xf>
    <xf numFmtId="165" fontId="39" fillId="40" borderId="2" xfId="0" applyNumberFormat="1" applyFont="1" applyFill="1" applyBorder="1" applyAlignment="1">
      <alignment horizontal="center" vertical="center" wrapText="1"/>
    </xf>
    <xf numFmtId="1" fontId="13" fillId="4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left" vertical="center"/>
    </xf>
    <xf numFmtId="0" fontId="42" fillId="2" borderId="1" xfId="1" applyFont="1" applyFill="1" applyBorder="1" applyAlignment="1">
      <alignment horizontal="center" vertical="center" wrapText="1"/>
    </xf>
    <xf numFmtId="0" fontId="42" fillId="4" borderId="1" xfId="1" applyFont="1" applyFill="1" applyBorder="1" applyAlignment="1">
      <alignment horizontal="center" vertical="center" wrapText="1"/>
    </xf>
    <xf numFmtId="0" fontId="42" fillId="23" borderId="1" xfId="1" applyFont="1" applyFill="1" applyBorder="1" applyAlignment="1">
      <alignment horizontal="center" vertical="center" wrapText="1"/>
    </xf>
    <xf numFmtId="0" fontId="42" fillId="5" borderId="1" xfId="1" applyFont="1" applyFill="1" applyBorder="1" applyAlignment="1">
      <alignment horizontal="center" vertical="center" wrapText="1"/>
    </xf>
    <xf numFmtId="0" fontId="44" fillId="5" borderId="1" xfId="1" applyFont="1" applyFill="1" applyBorder="1" applyAlignment="1">
      <alignment horizontal="center" vertical="center" wrapText="1"/>
    </xf>
    <xf numFmtId="0" fontId="45" fillId="0" borderId="0" xfId="1" applyFont="1"/>
    <xf numFmtId="0" fontId="45" fillId="0" borderId="0" xfId="1" applyFont="1" applyAlignment="1">
      <alignment horizontal="center" vertical="center"/>
    </xf>
    <xf numFmtId="0" fontId="46" fillId="12" borderId="1" xfId="1" applyFont="1" applyFill="1" applyBorder="1" applyAlignment="1">
      <alignment horizontal="center" vertical="center" wrapText="1"/>
    </xf>
    <xf numFmtId="0" fontId="46" fillId="6" borderId="1" xfId="1" applyFont="1" applyFill="1" applyBorder="1" applyAlignment="1">
      <alignment horizontal="center" vertical="center" wrapText="1"/>
    </xf>
    <xf numFmtId="0" fontId="45" fillId="13" borderId="1" xfId="1" applyFont="1" applyFill="1" applyBorder="1" applyAlignment="1">
      <alignment horizontal="center" vertical="center"/>
    </xf>
    <xf numFmtId="0" fontId="47" fillId="13" borderId="1" xfId="1" applyFont="1" applyFill="1" applyBorder="1" applyAlignment="1">
      <alignment horizontal="center" vertical="center" wrapText="1"/>
    </xf>
    <xf numFmtId="0" fontId="46" fillId="13" borderId="1" xfId="1" applyFont="1" applyFill="1" applyBorder="1" applyAlignment="1">
      <alignment horizontal="center" vertical="center" wrapText="1"/>
    </xf>
    <xf numFmtId="0" fontId="45" fillId="0" borderId="0" xfId="1" applyFont="1" applyBorder="1" applyAlignment="1">
      <alignment horizontal="center" vertical="center"/>
    </xf>
    <xf numFmtId="0" fontId="48" fillId="14" borderId="1" xfId="1" applyFont="1" applyFill="1" applyBorder="1" applyAlignment="1">
      <alignment horizontal="center" vertical="center"/>
    </xf>
    <xf numFmtId="0" fontId="48" fillId="14" borderId="1" xfId="1" applyFont="1" applyFill="1" applyBorder="1" applyAlignment="1">
      <alignment horizontal="left" vertical="center"/>
    </xf>
    <xf numFmtId="0" fontId="48" fillId="14" borderId="1" xfId="1" applyFont="1" applyFill="1" applyBorder="1" applyAlignment="1">
      <alignment vertical="center"/>
    </xf>
    <xf numFmtId="0" fontId="41" fillId="15" borderId="1" xfId="1" applyFont="1" applyFill="1" applyBorder="1" applyAlignment="1">
      <alignment horizontal="center" vertical="center"/>
    </xf>
    <xf numFmtId="1" fontId="41" fillId="15" borderId="1" xfId="1" applyNumberFormat="1" applyFont="1" applyFill="1" applyBorder="1" applyAlignment="1">
      <alignment horizontal="center" vertical="center"/>
    </xf>
    <xf numFmtId="1" fontId="48" fillId="14" borderId="1" xfId="1" applyNumberFormat="1" applyFont="1" applyFill="1" applyBorder="1" applyAlignment="1">
      <alignment horizontal="center" vertical="center" wrapText="1"/>
    </xf>
    <xf numFmtId="0" fontId="48" fillId="14" borderId="1" xfId="1" applyFont="1" applyFill="1" applyBorder="1" applyAlignment="1">
      <alignment horizontal="center" vertical="center" wrapText="1"/>
    </xf>
    <xf numFmtId="0" fontId="45" fillId="16" borderId="1" xfId="1" applyFont="1" applyFill="1" applyBorder="1" applyAlignment="1">
      <alignment horizontal="center" vertical="center"/>
    </xf>
    <xf numFmtId="0" fontId="45" fillId="16" borderId="1" xfId="1" applyFont="1" applyFill="1" applyBorder="1" applyAlignment="1">
      <alignment horizontal="center" vertical="center" wrapText="1"/>
    </xf>
    <xf numFmtId="0" fontId="45" fillId="0" borderId="1" xfId="1" applyFont="1" applyBorder="1" applyAlignment="1">
      <alignment horizontal="center" vertical="center"/>
    </xf>
    <xf numFmtId="0" fontId="49" fillId="0" borderId="1" xfId="1" applyFont="1" applyFill="1" applyBorder="1" applyAlignment="1" applyProtection="1">
      <alignment horizontal="left" vertical="center"/>
    </xf>
    <xf numFmtId="0" fontId="41" fillId="10" borderId="1" xfId="1" applyFont="1" applyFill="1" applyBorder="1" applyAlignment="1">
      <alignment horizontal="center" vertical="center"/>
    </xf>
    <xf numFmtId="0" fontId="45" fillId="0" borderId="1" xfId="1" applyFont="1" applyBorder="1" applyAlignment="1">
      <alignment horizontal="center" vertical="center" wrapText="1"/>
    </xf>
    <xf numFmtId="0" fontId="45" fillId="11" borderId="1" xfId="1" applyFont="1" applyFill="1" applyBorder="1" applyAlignment="1">
      <alignment horizontal="center" vertical="center"/>
    </xf>
    <xf numFmtId="0" fontId="45" fillId="11" borderId="1" xfId="1" applyFont="1" applyFill="1" applyBorder="1" applyAlignment="1">
      <alignment horizontal="center" vertical="center" wrapText="1"/>
    </xf>
    <xf numFmtId="1" fontId="45" fillId="11" borderId="1" xfId="1" applyNumberFormat="1" applyFont="1" applyFill="1" applyBorder="1" applyAlignment="1">
      <alignment horizontal="center" vertical="center"/>
    </xf>
    <xf numFmtId="2" fontId="45" fillId="0" borderId="1" xfId="1" applyNumberFormat="1" applyFont="1" applyBorder="1" applyAlignment="1">
      <alignment horizontal="center" vertical="center" wrapText="1"/>
    </xf>
    <xf numFmtId="0" fontId="48" fillId="34" borderId="2" xfId="0" applyFont="1" applyFill="1" applyBorder="1" applyAlignment="1">
      <alignment horizontal="center" vertical="center"/>
    </xf>
    <xf numFmtId="1" fontId="48" fillId="36" borderId="2" xfId="0" applyNumberFormat="1" applyFont="1" applyFill="1" applyBorder="1" applyAlignment="1">
      <alignment horizontal="center" vertical="center"/>
    </xf>
    <xf numFmtId="1" fontId="48" fillId="35" borderId="2" xfId="0" applyNumberFormat="1" applyFont="1" applyFill="1" applyBorder="1" applyAlignment="1">
      <alignment horizontal="center" vertical="center"/>
    </xf>
    <xf numFmtId="0" fontId="41" fillId="37" borderId="2" xfId="0" applyFont="1" applyFill="1" applyBorder="1" applyAlignment="1">
      <alignment horizontal="center" vertical="center"/>
    </xf>
    <xf numFmtId="1" fontId="41" fillId="0" borderId="2" xfId="0" applyNumberFormat="1" applyFont="1" applyBorder="1" applyAlignment="1">
      <alignment horizontal="center" vertical="center"/>
    </xf>
    <xf numFmtId="1" fontId="41" fillId="0" borderId="2" xfId="0" applyNumberFormat="1" applyFont="1" applyFill="1" applyBorder="1" applyAlignment="1">
      <alignment vertical="center"/>
    </xf>
    <xf numFmtId="165" fontId="41" fillId="0" borderId="2" xfId="0" applyNumberFormat="1" applyFont="1" applyBorder="1" applyAlignment="1">
      <alignment horizontal="center" vertical="center"/>
    </xf>
    <xf numFmtId="1" fontId="41" fillId="38" borderId="2" xfId="0" applyNumberFormat="1" applyFont="1" applyFill="1" applyBorder="1" applyAlignment="1">
      <alignment horizontal="center" vertical="center"/>
    </xf>
    <xf numFmtId="0" fontId="41" fillId="38" borderId="2" xfId="0" applyFont="1" applyFill="1" applyBorder="1" applyAlignment="1">
      <alignment horizontal="center" vertical="center"/>
    </xf>
    <xf numFmtId="0" fontId="45" fillId="38" borderId="2" xfId="0" applyFont="1" applyFill="1" applyBorder="1" applyAlignment="1">
      <alignment horizontal="center" vertical="center"/>
    </xf>
    <xf numFmtId="1" fontId="50" fillId="0" borderId="2" xfId="0" applyNumberFormat="1" applyFont="1" applyFill="1" applyBorder="1" applyAlignment="1">
      <alignment vertical="center"/>
    </xf>
    <xf numFmtId="0" fontId="51" fillId="38" borderId="2" xfId="0" applyFont="1" applyFill="1" applyBorder="1" applyAlignment="1">
      <alignment horizontal="center" vertical="center"/>
    </xf>
    <xf numFmtId="2" fontId="45" fillId="0" borderId="2" xfId="0" applyNumberFormat="1" applyFont="1" applyBorder="1" applyAlignment="1">
      <alignment horizontal="center" vertical="center"/>
    </xf>
    <xf numFmtId="2" fontId="41" fillId="0" borderId="2" xfId="0" applyNumberFormat="1" applyFont="1" applyBorder="1" applyAlignment="1">
      <alignment horizontal="center" vertical="center"/>
    </xf>
    <xf numFmtId="0" fontId="52" fillId="0" borderId="1" xfId="1" applyFont="1" applyBorder="1" applyAlignment="1">
      <alignment horizontal="center" vertical="center" wrapText="1"/>
    </xf>
    <xf numFmtId="0" fontId="41" fillId="0" borderId="0" xfId="0" applyFont="1"/>
    <xf numFmtId="0" fontId="45" fillId="0" borderId="0" xfId="1" applyFont="1" applyAlignment="1">
      <alignment horizontal="left" vertical="center"/>
    </xf>
    <xf numFmtId="0" fontId="54" fillId="0" borderId="0" xfId="1" applyFont="1" applyFill="1" applyAlignment="1">
      <alignment horizontal="left" vertical="center"/>
    </xf>
    <xf numFmtId="0" fontId="48" fillId="35" borderId="2" xfId="0" applyFont="1" applyFill="1" applyBorder="1" applyAlignment="1">
      <alignment horizontal="left" vertical="center" wrapText="1"/>
    </xf>
    <xf numFmtId="0" fontId="41" fillId="37" borderId="2" xfId="0" applyFont="1" applyFill="1" applyBorder="1" applyAlignment="1">
      <alignment horizontal="center" vertical="center" wrapText="1"/>
    </xf>
    <xf numFmtId="0" fontId="41" fillId="38" borderId="2" xfId="0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left" vertical="center"/>
    </xf>
    <xf numFmtId="0" fontId="45" fillId="38" borderId="2" xfId="0" applyFont="1" applyFill="1" applyBorder="1" applyAlignment="1">
      <alignment horizontal="center" vertical="center" wrapText="1"/>
    </xf>
    <xf numFmtId="0" fontId="54" fillId="0" borderId="0" xfId="1" applyFont="1" applyAlignment="1">
      <alignment horizontal="left" vertical="center"/>
    </xf>
    <xf numFmtId="1" fontId="39" fillId="40" borderId="2" xfId="0" applyNumberFormat="1" applyFont="1" applyFill="1" applyBorder="1" applyAlignment="1">
      <alignment horizontal="center" vertical="center" wrapText="1"/>
    </xf>
    <xf numFmtId="1" fontId="56" fillId="0" borderId="2" xfId="0" applyNumberFormat="1" applyFont="1" applyBorder="1" applyAlignment="1">
      <alignment horizontal="center" vertical="center"/>
    </xf>
    <xf numFmtId="0" fontId="58" fillId="41" borderId="2" xfId="0" applyFont="1" applyFill="1" applyBorder="1" applyAlignment="1">
      <alignment horizontal="center" vertical="center" wrapText="1"/>
    </xf>
    <xf numFmtId="0" fontId="58" fillId="33" borderId="2" xfId="0" applyFont="1" applyFill="1" applyBorder="1" applyAlignment="1">
      <alignment horizontal="center" vertical="center" wrapText="1"/>
    </xf>
    <xf numFmtId="0" fontId="58" fillId="38" borderId="2" xfId="0" applyFont="1" applyFill="1" applyBorder="1" applyAlignment="1">
      <alignment horizontal="center" vertical="center" wrapText="1"/>
    </xf>
    <xf numFmtId="0" fontId="60" fillId="38" borderId="3" xfId="0" applyFont="1" applyFill="1" applyBorder="1" applyAlignment="1">
      <alignment horizontal="center" vertical="center" wrapText="1"/>
    </xf>
    <xf numFmtId="0" fontId="39" fillId="42" borderId="2" xfId="0" applyFont="1" applyFill="1" applyBorder="1" applyAlignment="1">
      <alignment horizontal="center" vertical="center" wrapText="1"/>
    </xf>
    <xf numFmtId="0" fontId="61" fillId="43" borderId="2" xfId="0" applyFont="1" applyFill="1" applyBorder="1" applyAlignment="1">
      <alignment horizontal="center" vertical="center" wrapText="1"/>
    </xf>
    <xf numFmtId="1" fontId="62" fillId="43" borderId="2" xfId="0" applyNumberFormat="1" applyFont="1" applyFill="1" applyBorder="1" applyAlignment="1">
      <alignment horizontal="center" vertical="center" wrapText="1"/>
    </xf>
    <xf numFmtId="0" fontId="62" fillId="43" borderId="2" xfId="0" applyFont="1" applyFill="1" applyBorder="1" applyAlignment="1">
      <alignment horizontal="center" vertical="center" wrapText="1"/>
    </xf>
    <xf numFmtId="0" fontId="39" fillId="43" borderId="2" xfId="0" applyFont="1" applyFill="1" applyBorder="1" applyAlignment="1">
      <alignment horizontal="center" vertical="center"/>
    </xf>
    <xf numFmtId="0" fontId="40" fillId="35" borderId="2" xfId="0" applyFont="1" applyFill="1" applyBorder="1" applyAlignment="1">
      <alignment horizontal="center" vertical="center"/>
    </xf>
    <xf numFmtId="0" fontId="40" fillId="35" borderId="2" xfId="0" applyFont="1" applyFill="1" applyBorder="1" applyAlignment="1">
      <alignment horizontal="left" vertical="center" wrapText="1"/>
    </xf>
    <xf numFmtId="1" fontId="40" fillId="36" borderId="2" xfId="0" applyNumberFormat="1" applyFont="1" applyFill="1" applyBorder="1" applyAlignment="1">
      <alignment horizontal="center" vertical="center"/>
    </xf>
    <xf numFmtId="0" fontId="40" fillId="34" borderId="2" xfId="0" applyFont="1" applyFill="1" applyBorder="1" applyAlignment="1">
      <alignment horizontal="center" vertical="center"/>
    </xf>
    <xf numFmtId="0" fontId="39" fillId="37" borderId="2" xfId="0" applyFont="1" applyFill="1" applyBorder="1" applyAlignment="1">
      <alignment horizontal="center" vertical="center"/>
    </xf>
    <xf numFmtId="1" fontId="39" fillId="0" borderId="2" xfId="0" applyNumberFormat="1" applyFont="1" applyBorder="1" applyAlignment="1">
      <alignment horizontal="center" vertical="center"/>
    </xf>
    <xf numFmtId="1" fontId="39" fillId="0" borderId="2" xfId="0" applyNumberFormat="1" applyFont="1" applyBorder="1" applyAlignment="1">
      <alignment horizontal="left" vertical="center"/>
    </xf>
    <xf numFmtId="1" fontId="39" fillId="33" borderId="2" xfId="0" applyNumberFormat="1" applyFont="1" applyFill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1" fontId="39" fillId="38" borderId="2" xfId="0" applyNumberFormat="1" applyFont="1" applyFill="1" applyBorder="1" applyAlignment="1">
      <alignment horizontal="center" vertical="center"/>
    </xf>
    <xf numFmtId="0" fontId="39" fillId="38" borderId="2" xfId="0" applyFont="1" applyFill="1" applyBorder="1" applyAlignment="1">
      <alignment horizontal="center" vertical="center"/>
    </xf>
    <xf numFmtId="0" fontId="38" fillId="38" borderId="2" xfId="0" applyFont="1" applyFill="1" applyBorder="1" applyAlignment="1">
      <alignment horizontal="center" vertical="center"/>
    </xf>
    <xf numFmtId="1" fontId="38" fillId="31" borderId="2" xfId="0" applyNumberFormat="1" applyFont="1" applyFill="1" applyBorder="1" applyAlignment="1">
      <alignment horizontal="left" vertical="center"/>
    </xf>
    <xf numFmtId="165" fontId="13" fillId="0" borderId="2" xfId="0" applyNumberFormat="1" applyFont="1" applyBorder="1" applyAlignment="1">
      <alignment horizontal="center" vertical="center"/>
    </xf>
    <xf numFmtId="0" fontId="9" fillId="38" borderId="2" xfId="0" applyFont="1" applyFill="1" applyBorder="1" applyAlignment="1">
      <alignment horizontal="center" vertical="center"/>
    </xf>
    <xf numFmtId="0" fontId="39" fillId="38" borderId="3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0" fontId="63" fillId="0" borderId="1" xfId="1" applyFont="1" applyBorder="1" applyAlignment="1">
      <alignment horizontal="center" vertical="center"/>
    </xf>
    <xf numFmtId="1" fontId="64" fillId="0" borderId="2" xfId="0" applyNumberFormat="1" applyFont="1" applyBorder="1" applyAlignment="1">
      <alignment vertical="center"/>
    </xf>
    <xf numFmtId="0" fontId="65" fillId="11" borderId="1" xfId="1" applyFont="1" applyFill="1" applyBorder="1" applyAlignment="1">
      <alignment horizontal="center" vertical="center"/>
    </xf>
    <xf numFmtId="0" fontId="66" fillId="38" borderId="2" xfId="0" applyFont="1" applyFill="1" applyBorder="1" applyAlignment="1">
      <alignment horizontal="center" vertical="center"/>
    </xf>
    <xf numFmtId="0" fontId="63" fillId="0" borderId="0" xfId="1" applyFont="1" applyAlignment="1">
      <alignment vertical="center"/>
    </xf>
    <xf numFmtId="0" fontId="65" fillId="11" borderId="0" xfId="1" applyFont="1" applyFill="1" applyAlignment="1">
      <alignment horizontal="center" vertical="center"/>
    </xf>
    <xf numFmtId="0" fontId="40" fillId="35" borderId="2" xfId="0" applyFont="1" applyFill="1" applyBorder="1" applyAlignment="1">
      <alignment horizontal="left" vertical="center"/>
    </xf>
    <xf numFmtId="0" fontId="39" fillId="0" borderId="2" xfId="0" applyFont="1" applyBorder="1" applyAlignment="1">
      <alignment horizontal="left" wrapText="1"/>
    </xf>
    <xf numFmtId="0" fontId="39" fillId="33" borderId="2" xfId="0" applyFont="1" applyFill="1" applyBorder="1" applyAlignment="1">
      <alignment horizontal="center" vertical="center"/>
    </xf>
    <xf numFmtId="0" fontId="38" fillId="33" borderId="2" xfId="0" applyFont="1" applyFill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2" xfId="0" applyNumberFormat="1" applyFont="1" applyFill="1" applyBorder="1" applyAlignment="1">
      <alignment vertical="center"/>
    </xf>
    <xf numFmtId="165" fontId="0" fillId="0" borderId="2" xfId="0" applyNumberFormat="1" applyFont="1" applyBorder="1" applyAlignment="1">
      <alignment horizontal="center" vertical="center"/>
    </xf>
    <xf numFmtId="1" fontId="0" fillId="38" borderId="2" xfId="0" applyNumberFormat="1" applyFont="1" applyFill="1" applyBorder="1" applyAlignment="1">
      <alignment horizontal="center" vertical="center"/>
    </xf>
    <xf numFmtId="0" fontId="0" fillId="38" borderId="2" xfId="0" applyFont="1" applyFill="1" applyBorder="1" applyAlignment="1">
      <alignment horizontal="center" vertical="center"/>
    </xf>
    <xf numFmtId="0" fontId="0" fillId="38" borderId="2" xfId="0" applyFont="1" applyFill="1" applyBorder="1" applyAlignment="1">
      <alignment horizontal="center" vertical="center" wrapText="1"/>
    </xf>
    <xf numFmtId="1" fontId="42" fillId="0" borderId="2" xfId="0" applyNumberFormat="1" applyFont="1" applyFill="1" applyBorder="1" applyAlignment="1">
      <alignment vertical="center"/>
    </xf>
    <xf numFmtId="0" fontId="57" fillId="0" borderId="0" xfId="1" applyFont="1" applyAlignment="1">
      <alignment horizontal="center" vertical="center"/>
    </xf>
    <xf numFmtId="0" fontId="38" fillId="33" borderId="1" xfId="0" applyFont="1" applyFill="1" applyBorder="1" applyAlignment="1">
      <alignment horizontal="center" vertical="center"/>
    </xf>
    <xf numFmtId="1" fontId="39" fillId="0" borderId="4" xfId="0" applyNumberFormat="1" applyFont="1" applyBorder="1" applyAlignment="1">
      <alignment horizontal="center" vertical="center"/>
    </xf>
    <xf numFmtId="1" fontId="39" fillId="0" borderId="4" xfId="0" applyNumberFormat="1" applyFont="1" applyBorder="1" applyAlignment="1">
      <alignment horizontal="left" vertical="center"/>
    </xf>
    <xf numFmtId="1" fontId="39" fillId="33" borderId="4" xfId="0" applyNumberFormat="1" applyFont="1" applyFill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1" fontId="39" fillId="38" borderId="4" xfId="0" applyNumberFormat="1" applyFont="1" applyFill="1" applyBorder="1" applyAlignment="1">
      <alignment horizontal="center" vertical="center"/>
    </xf>
    <xf numFmtId="0" fontId="39" fillId="38" borderId="4" xfId="0" applyFont="1" applyFill="1" applyBorder="1" applyAlignment="1">
      <alignment horizontal="center" vertical="center"/>
    </xf>
    <xf numFmtId="0" fontId="39" fillId="38" borderId="4" xfId="0" applyFont="1" applyFill="1" applyBorder="1" applyAlignment="1">
      <alignment horizontal="center" vertical="center" wrapText="1"/>
    </xf>
    <xf numFmtId="0" fontId="38" fillId="38" borderId="4" xfId="0" applyFont="1" applyFill="1" applyBorder="1" applyAlignment="1">
      <alignment horizontal="center" vertical="center" wrapText="1"/>
    </xf>
    <xf numFmtId="0" fontId="40" fillId="35" borderId="1" xfId="0" applyFont="1" applyFill="1" applyBorder="1" applyAlignment="1">
      <alignment horizontal="center" vertical="center"/>
    </xf>
    <xf numFmtId="0" fontId="40" fillId="35" borderId="1" xfId="0" applyFont="1" applyFill="1" applyBorder="1" applyAlignment="1">
      <alignment horizontal="left" vertical="center"/>
    </xf>
    <xf numFmtId="1" fontId="40" fillId="36" borderId="1" xfId="0" applyNumberFormat="1" applyFont="1" applyFill="1" applyBorder="1" applyAlignment="1">
      <alignment horizontal="center" vertical="center"/>
    </xf>
    <xf numFmtId="0" fontId="40" fillId="34" borderId="1" xfId="0" applyFont="1" applyFill="1" applyBorder="1" applyAlignment="1">
      <alignment horizontal="center" vertical="center"/>
    </xf>
    <xf numFmtId="0" fontId="39" fillId="37" borderId="1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wrapText="1"/>
    </xf>
    <xf numFmtId="0" fontId="39" fillId="33" borderId="1" xfId="0" applyFont="1" applyFill="1" applyBorder="1" applyAlignment="1">
      <alignment horizontal="center" vertical="center"/>
    </xf>
    <xf numFmtId="0" fontId="39" fillId="38" borderId="1" xfId="0" applyFont="1" applyFill="1" applyBorder="1" applyAlignment="1">
      <alignment horizontal="center" vertical="center"/>
    </xf>
    <xf numFmtId="1" fontId="39" fillId="38" borderId="1" xfId="0" applyNumberFormat="1" applyFont="1" applyFill="1" applyBorder="1" applyAlignment="1">
      <alignment horizontal="center" vertical="center"/>
    </xf>
    <xf numFmtId="0" fontId="38" fillId="38" borderId="1" xfId="0" applyFont="1" applyFill="1" applyBorder="1" applyAlignment="1">
      <alignment horizontal="center" vertical="center"/>
    </xf>
    <xf numFmtId="0" fontId="40" fillId="33" borderId="1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1" fontId="38" fillId="0" borderId="2" xfId="0" applyNumberFormat="1" applyFont="1" applyFill="1" applyBorder="1" applyAlignment="1">
      <alignment horizontal="left" vertical="center"/>
    </xf>
    <xf numFmtId="1" fontId="39" fillId="0" borderId="2" xfId="0" applyNumberFormat="1" applyFont="1" applyFill="1" applyBorder="1" applyAlignment="1">
      <alignment horizontal="left" vertical="center"/>
    </xf>
    <xf numFmtId="1" fontId="13" fillId="0" borderId="2" xfId="0" applyNumberFormat="1" applyFont="1" applyFill="1" applyBorder="1" applyAlignment="1">
      <alignment vertical="center"/>
    </xf>
    <xf numFmtId="1" fontId="64" fillId="0" borderId="2" xfId="0" applyNumberFormat="1" applyFont="1" applyFill="1" applyBorder="1" applyAlignment="1">
      <alignment vertical="center"/>
    </xf>
    <xf numFmtId="1" fontId="67" fillId="0" borderId="2" xfId="0" applyNumberFormat="1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center" vertical="center"/>
    </xf>
    <xf numFmtId="0" fontId="39" fillId="0" borderId="4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1" fontId="38" fillId="40" borderId="2" xfId="0" applyNumberFormat="1" applyFont="1" applyFill="1" applyBorder="1" applyAlignment="1">
      <alignment horizontal="center" vertical="center"/>
    </xf>
    <xf numFmtId="0" fontId="63" fillId="28" borderId="1" xfId="1" applyFont="1" applyFill="1" applyBorder="1" applyAlignment="1">
      <alignment horizontal="center" vertical="center"/>
    </xf>
    <xf numFmtId="1" fontId="38" fillId="10" borderId="2" xfId="0" applyNumberFormat="1" applyFont="1" applyFill="1" applyBorder="1" applyAlignment="1">
      <alignment horizontal="center" vertical="center"/>
    </xf>
    <xf numFmtId="1" fontId="39" fillId="10" borderId="2" xfId="0" applyNumberFormat="1" applyFont="1" applyFill="1" applyBorder="1" applyAlignment="1">
      <alignment horizontal="center" vertical="center"/>
    </xf>
    <xf numFmtId="1" fontId="38" fillId="40" borderId="2" xfId="0" applyNumberFormat="1" applyFont="1" applyFill="1" applyBorder="1" applyAlignment="1">
      <alignment horizontal="center" vertical="center" wrapText="1"/>
    </xf>
    <xf numFmtId="1" fontId="39" fillId="45" borderId="2" xfId="0" applyNumberFormat="1" applyFont="1" applyFill="1" applyBorder="1" applyAlignment="1">
      <alignment vertical="center"/>
    </xf>
    <xf numFmtId="0" fontId="40" fillId="44" borderId="1" xfId="0" applyFont="1" applyFill="1" applyBorder="1" applyAlignment="1">
      <alignment horizontal="center" vertical="center"/>
    </xf>
    <xf numFmtId="0" fontId="40" fillId="44" borderId="1" xfId="0" applyFont="1" applyFill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0" fontId="39" fillId="0" borderId="1" xfId="0" applyFont="1" applyBorder="1" applyAlignment="1">
      <alignment wrapText="1"/>
    </xf>
    <xf numFmtId="0" fontId="38" fillId="33" borderId="1" xfId="0" applyFont="1" applyFill="1" applyBorder="1" applyAlignment="1">
      <alignment vertical="center"/>
    </xf>
    <xf numFmtId="0" fontId="40" fillId="33" borderId="1" xfId="0" applyFont="1" applyFill="1" applyBorder="1" applyAlignment="1">
      <alignment vertical="center"/>
    </xf>
    <xf numFmtId="0" fontId="39" fillId="0" borderId="1" xfId="0" applyFont="1" applyFill="1" applyBorder="1" applyAlignment="1">
      <alignment vertical="center"/>
    </xf>
    <xf numFmtId="0" fontId="39" fillId="38" borderId="1" xfId="0" applyFont="1" applyFill="1" applyBorder="1" applyAlignment="1">
      <alignment vertical="center"/>
    </xf>
    <xf numFmtId="1" fontId="39" fillId="38" borderId="1" xfId="0" applyNumberFormat="1" applyFont="1" applyFill="1" applyBorder="1" applyAlignment="1">
      <alignment vertical="center"/>
    </xf>
    <xf numFmtId="0" fontId="38" fillId="38" borderId="1" xfId="0" applyFont="1" applyFill="1" applyBorder="1" applyAlignment="1">
      <alignment vertical="center"/>
    </xf>
    <xf numFmtId="0" fontId="0" fillId="0" borderId="0" xfId="0" applyAlignment="1"/>
    <xf numFmtId="0" fontId="9" fillId="0" borderId="1" xfId="1" applyFont="1" applyFill="1" applyBorder="1" applyAlignment="1">
      <alignment horizontal="left" vertical="center"/>
    </xf>
    <xf numFmtId="0" fontId="0" fillId="11" borderId="1" xfId="0" applyFill="1" applyBorder="1" applyAlignment="1">
      <alignment horizontal="center"/>
    </xf>
    <xf numFmtId="0" fontId="10" fillId="0" borderId="0" xfId="1" applyFont="1" applyFill="1" applyBorder="1" applyAlignment="1">
      <alignment horizontal="left" vertical="center"/>
    </xf>
    <xf numFmtId="0" fontId="19" fillId="28" borderId="1" xfId="1" applyFont="1" applyFill="1" applyBorder="1" applyAlignment="1">
      <alignment horizontal="center" vertical="center"/>
    </xf>
    <xf numFmtId="0" fontId="19" fillId="10" borderId="1" xfId="1" applyFont="1" applyFill="1" applyBorder="1" applyAlignment="1">
      <alignment horizontal="center" vertical="center"/>
    </xf>
    <xf numFmtId="0" fontId="22" fillId="11" borderId="1" xfId="1" applyFont="1" applyFill="1" applyBorder="1" applyAlignment="1">
      <alignment horizontal="center" vertical="center" wrapText="1"/>
    </xf>
    <xf numFmtId="0" fontId="22" fillId="16" borderId="1" xfId="1" applyFont="1" applyFill="1" applyBorder="1" applyAlignment="1">
      <alignment horizontal="center" vertical="center"/>
    </xf>
    <xf numFmtId="0" fontId="22" fillId="16" borderId="1" xfId="1" applyFont="1" applyFill="1" applyBorder="1" applyAlignment="1">
      <alignment horizontal="center" vertical="center" wrapText="1"/>
    </xf>
    <xf numFmtId="0" fontId="6" fillId="11" borderId="1" xfId="1" applyFont="1" applyFill="1" applyBorder="1" applyAlignment="1">
      <alignment horizontal="center" vertical="center"/>
    </xf>
    <xf numFmtId="0" fontId="22" fillId="27" borderId="1" xfId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horizontal="center" vertical="center"/>
    </xf>
    <xf numFmtId="0" fontId="27" fillId="10" borderId="1" xfId="1" applyFont="1" applyFill="1" applyBorder="1" applyAlignment="1">
      <alignment horizontal="center" vertical="center"/>
    </xf>
    <xf numFmtId="0" fontId="28" fillId="11" borderId="1" xfId="1" applyFont="1" applyFill="1" applyBorder="1" applyAlignment="1">
      <alignment horizontal="center" vertical="center"/>
    </xf>
    <xf numFmtId="0" fontId="27" fillId="11" borderId="1" xfId="1" applyFont="1" applyFill="1" applyBorder="1" applyAlignment="1">
      <alignment horizontal="center" vertical="center" wrapText="1"/>
    </xf>
    <xf numFmtId="0" fontId="49" fillId="0" borderId="1" xfId="2" applyFont="1" applyFill="1" applyBorder="1" applyAlignment="1" applyProtection="1">
      <alignment horizontal="left" vertical="center"/>
    </xf>
    <xf numFmtId="1" fontId="50" fillId="0" borderId="2" xfId="0" applyNumberFormat="1" applyFont="1" applyFill="1" applyBorder="1" applyAlignment="1">
      <alignment horizontal="left" vertical="center"/>
    </xf>
    <xf numFmtId="2" fontId="41" fillId="0" borderId="2" xfId="0" applyNumberFormat="1" applyFont="1" applyFill="1" applyBorder="1" applyAlignment="1">
      <alignment horizontal="center" vertical="center"/>
    </xf>
    <xf numFmtId="1" fontId="45" fillId="40" borderId="2" xfId="0" applyNumberFormat="1" applyFont="1" applyFill="1" applyBorder="1" applyAlignment="1">
      <alignment horizontal="center" vertical="center"/>
    </xf>
    <xf numFmtId="1" fontId="41" fillId="40" borderId="2" xfId="0" applyNumberFormat="1" applyFont="1" applyFill="1" applyBorder="1" applyAlignment="1">
      <alignment horizontal="center" vertical="center"/>
    </xf>
    <xf numFmtId="1" fontId="49" fillId="40" borderId="2" xfId="0" applyNumberFormat="1" applyFont="1" applyFill="1" applyBorder="1" applyAlignment="1">
      <alignment horizontal="center" vertical="center"/>
    </xf>
    <xf numFmtId="1" fontId="45" fillId="40" borderId="2" xfId="0" applyNumberFormat="1" applyFont="1" applyFill="1" applyBorder="1" applyAlignment="1">
      <alignment horizontal="center" vertical="center" wrapText="1"/>
    </xf>
    <xf numFmtId="1" fontId="0" fillId="40" borderId="2" xfId="0" applyNumberFormat="1" applyFont="1" applyFill="1" applyBorder="1" applyAlignment="1">
      <alignment horizontal="center" vertical="center"/>
    </xf>
    <xf numFmtId="0" fontId="48" fillId="17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0" fontId="21" fillId="16" borderId="1" xfId="1" applyFont="1" applyFill="1" applyBorder="1" applyAlignment="1">
      <alignment horizontal="center" vertical="center"/>
    </xf>
    <xf numFmtId="0" fontId="21" fillId="27" borderId="1" xfId="1" applyFont="1" applyFill="1" applyBorder="1" applyAlignment="1">
      <alignment horizontal="center" vertical="center"/>
    </xf>
    <xf numFmtId="1" fontId="21" fillId="27" borderId="1" xfId="1" applyNumberFormat="1" applyFont="1" applyFill="1" applyBorder="1" applyAlignment="1">
      <alignment horizontal="center" vertical="center" wrapText="1"/>
    </xf>
    <xf numFmtId="0" fontId="21" fillId="46" borderId="1" xfId="1" applyFont="1" applyFill="1" applyBorder="1" applyAlignment="1">
      <alignment horizontal="center" vertical="center"/>
    </xf>
    <xf numFmtId="0" fontId="0" fillId="49" borderId="0" xfId="0" applyFill="1" applyAlignment="1">
      <alignment horizontal="left" vertical="center"/>
    </xf>
    <xf numFmtId="0" fontId="27" fillId="49" borderId="0" xfId="1" applyFont="1" applyFill="1" applyAlignment="1">
      <alignment horizontal="center"/>
    </xf>
    <xf numFmtId="0" fontId="38" fillId="49" borderId="0" xfId="1" applyFont="1" applyFill="1" applyAlignment="1">
      <alignment horizontal="left" vertical="center"/>
    </xf>
    <xf numFmtId="0" fontId="69" fillId="48" borderId="1" xfId="15" applyFont="1" applyFill="1" applyBorder="1" applyAlignment="1">
      <alignment horizontal="left" vertical="center"/>
    </xf>
    <xf numFmtId="0" fontId="70" fillId="48" borderId="1" xfId="0" applyFont="1" applyFill="1" applyBorder="1" applyAlignment="1">
      <alignment horizontal="center" vertical="center"/>
    </xf>
    <xf numFmtId="0" fontId="0" fillId="48" borderId="1" xfId="0" applyFill="1" applyBorder="1" applyAlignment="1">
      <alignment horizontal="center" vertical="center"/>
    </xf>
    <xf numFmtId="0" fontId="69" fillId="48" borderId="1" xfId="15" applyFont="1" applyFill="1" applyBorder="1" applyAlignment="1">
      <alignment horizontal="left" vertical="center"/>
    </xf>
    <xf numFmtId="0" fontId="70" fillId="48" borderId="1" xfId="0" applyFont="1" applyFill="1" applyBorder="1" applyAlignment="1">
      <alignment horizontal="center" vertical="center"/>
    </xf>
    <xf numFmtId="0" fontId="0" fillId="48" borderId="1" xfId="0" applyFill="1" applyBorder="1" applyAlignment="1">
      <alignment horizontal="center" vertical="center"/>
    </xf>
  </cellXfs>
  <cellStyles count="16">
    <cellStyle name="Accent1" xfId="15" builtinId="29"/>
    <cellStyle name="Lien hypertexte" xfId="5" builtinId="8" hidden="1"/>
    <cellStyle name="Lien hypertexte" xfId="7" builtinId="8" hidden="1"/>
    <cellStyle name="Lien hypertexte" xfId="11" builtinId="8" hidden="1"/>
    <cellStyle name="Lien hypertexte" xfId="9" builtinId="8" hidden="1"/>
    <cellStyle name="Lien hypertexte" xfId="3" builtinId="8" hidden="1"/>
    <cellStyle name="Lien hypertexte" xfId="13" builtinId="8" hidden="1"/>
    <cellStyle name="Lien hypertexte visité" xfId="4" builtinId="9" hidden="1"/>
    <cellStyle name="Lien hypertexte visité" xfId="8" builtinId="9" hidden="1"/>
    <cellStyle name="Lien hypertexte visité" xfId="14" builtinId="9" hidden="1"/>
    <cellStyle name="Lien hypertexte visité" xfId="6" builtinId="9" hidden="1"/>
    <cellStyle name="Lien hypertexte visité" xfId="10" builtinId="9" hidden="1"/>
    <cellStyle name="Lien hypertexte visité" xfId="12" builtinId="9" hidden="1"/>
    <cellStyle name="Normal" xfId="0" builtinId="0"/>
    <cellStyle name="Normal 2" xfId="1" xr:uid="{00000000-0005-0000-0000-00000D000000}"/>
    <cellStyle name="Texte explicatif 2" xfId="2" xr:uid="{00000000-0005-0000-0000-00000E000000}"/>
  </cellStyles>
  <dxfs count="1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Medium4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rancoise Baude" id="{9F44D084-FF9C-4744-8BF0-FC3A7CD39ACF}" userId="S::francoise.baude@unice.fr::b5c8b571-cc5a-47de-9a7c-88b94c2c6fce" providerId="AD"/>
</personList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43" dT="2020-05-28T10:37:56.48" personId="{9F44D084-FF9C-4744-8BF0-FC3A7CD39ACF}" id="{F6B05E26-007F-4B9F-A563-3120440CAA45}">
    <text xml:space="preserve">Autant d'heures, parce qu'on voudrait faire deux groupes de niveau. 16h eq TD chacun. Idem au S7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24" dT="2020-05-28T10:37:56.48" personId="{9F44D084-FF9C-4744-8BF0-FC3A7CD39ACF}" id="{8C0FFBBA-E233-44DE-8841-71CE11512E86}">
    <text xml:space="preserve">Autant d'heures, parce qu'on voudrait faire deux groupes de niveau. 16h eq TD chacun. Idem au S7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47CB5-7798-415F-AC36-0E91BB1A994B}">
  <sheetPr>
    <tabColor rgb="FFFFC000"/>
  </sheetPr>
  <dimension ref="A1:AJ43"/>
  <sheetViews>
    <sheetView zoomScale="40" zoomScaleNormal="40" workbookViewId="0">
      <selection activeCell="B47" sqref="B47"/>
    </sheetView>
  </sheetViews>
  <sheetFormatPr baseColWidth="10" defaultColWidth="11" defaultRowHeight="15.75"/>
  <cols>
    <col min="1" max="1" width="24.625" customWidth="1"/>
    <col min="2" max="2" width="50.875" customWidth="1"/>
    <col min="3" max="3" width="19.75" customWidth="1"/>
    <col min="7" max="7" width="27.25" customWidth="1"/>
    <col min="14" max="14" width="47.125" customWidth="1"/>
    <col min="15" max="15" width="14.625" customWidth="1"/>
  </cols>
  <sheetData>
    <row r="1" spans="1:36" ht="75">
      <c r="A1" s="253" t="s">
        <v>0</v>
      </c>
      <c r="B1" s="253" t="s">
        <v>1</v>
      </c>
      <c r="C1" s="254" t="s">
        <v>2</v>
      </c>
      <c r="D1" s="254" t="s">
        <v>3</v>
      </c>
      <c r="E1" s="254" t="s">
        <v>4</v>
      </c>
      <c r="F1" s="254" t="s">
        <v>5</v>
      </c>
      <c r="G1" s="254" t="s">
        <v>6</v>
      </c>
      <c r="H1" s="253" t="s">
        <v>7</v>
      </c>
      <c r="I1" s="253" t="s">
        <v>8</v>
      </c>
      <c r="J1" s="255" t="s">
        <v>9</v>
      </c>
      <c r="K1" s="255" t="s">
        <v>10</v>
      </c>
      <c r="L1" s="255" t="s">
        <v>11</v>
      </c>
      <c r="M1" s="255" t="s">
        <v>12</v>
      </c>
      <c r="N1" s="256" t="s">
        <v>13</v>
      </c>
      <c r="O1" s="257" t="s">
        <v>14</v>
      </c>
      <c r="P1" s="257" t="s">
        <v>15</v>
      </c>
    </row>
    <row r="2" spans="1:36" ht="30">
      <c r="A2" s="258"/>
      <c r="B2" s="258" t="s">
        <v>16</v>
      </c>
      <c r="C2" s="259">
        <f t="shared" ref="C2:C3" si="0">SUM(D2:F2)</f>
        <v>338</v>
      </c>
      <c r="D2" s="259">
        <f>SUM(D3,D6,D38,D42)</f>
        <v>144</v>
      </c>
      <c r="E2" s="259">
        <f>SUM(E3,E6,E38,E42)</f>
        <v>194</v>
      </c>
      <c r="F2" s="259">
        <f>SUM(F3,F6,F38,F42)</f>
        <v>0</v>
      </c>
      <c r="G2" s="259">
        <f>SUM(G3,G6,G38,G42)</f>
        <v>86</v>
      </c>
      <c r="H2" s="260"/>
      <c r="I2" s="260">
        <f>SUM(I3,I6,I38,I42)</f>
        <v>32</v>
      </c>
      <c r="J2" s="258"/>
      <c r="K2" s="258"/>
      <c r="L2" s="261"/>
      <c r="M2" s="261"/>
      <c r="N2" s="261"/>
      <c r="O2" s="261"/>
      <c r="P2" s="261"/>
    </row>
    <row r="3" spans="1:36">
      <c r="A3" s="262" t="s">
        <v>17</v>
      </c>
      <c r="B3" s="263" t="s">
        <v>18</v>
      </c>
      <c r="C3" s="264">
        <f t="shared" si="0"/>
        <v>64</v>
      </c>
      <c r="D3" s="264">
        <f>SUM(D4:D5)</f>
        <v>24</v>
      </c>
      <c r="E3" s="264">
        <f>SUM(E4:E5)</f>
        <v>40</v>
      </c>
      <c r="F3" s="264">
        <f>SUM(F4:F5)</f>
        <v>0</v>
      </c>
      <c r="G3" s="264">
        <f>SUM(G4:G5)</f>
        <v>26</v>
      </c>
      <c r="H3" s="265"/>
      <c r="I3" s="265">
        <v>6</v>
      </c>
      <c r="J3" s="266"/>
      <c r="K3" s="266"/>
      <c r="L3" s="266"/>
      <c r="M3" s="266" t="s">
        <v>19</v>
      </c>
      <c r="N3" s="266" t="s">
        <v>19</v>
      </c>
      <c r="O3" s="266"/>
      <c r="P3" s="266"/>
    </row>
    <row r="4" spans="1:36">
      <c r="A4" s="267" t="s">
        <v>20</v>
      </c>
      <c r="B4" s="268" t="s">
        <v>21</v>
      </c>
      <c r="C4" s="269"/>
      <c r="D4" s="175">
        <v>12</v>
      </c>
      <c r="E4" s="175">
        <v>24</v>
      </c>
      <c r="F4" s="269"/>
      <c r="G4" s="269">
        <v>12</v>
      </c>
      <c r="H4" s="320">
        <v>0.5</v>
      </c>
      <c r="I4" s="270">
        <v>3</v>
      </c>
      <c r="J4" s="271">
        <v>3</v>
      </c>
      <c r="K4" s="271" t="s">
        <v>22</v>
      </c>
      <c r="L4" s="272"/>
      <c r="M4" s="272" t="s">
        <v>23</v>
      </c>
      <c r="N4" s="273" t="s">
        <v>24</v>
      </c>
      <c r="O4" s="272" t="s">
        <v>25</v>
      </c>
      <c r="P4" s="272"/>
    </row>
    <row r="5" spans="1:36" ht="15.75" customHeight="1">
      <c r="A5" s="267" t="s">
        <v>20</v>
      </c>
      <c r="B5" s="274" t="s">
        <v>26</v>
      </c>
      <c r="C5" s="269"/>
      <c r="D5" s="175">
        <v>12</v>
      </c>
      <c r="E5" s="175">
        <v>16</v>
      </c>
      <c r="F5" s="269"/>
      <c r="G5" s="269">
        <f t="shared" ref="G5" si="1">(D5+E5)/2</f>
        <v>14</v>
      </c>
      <c r="H5" s="275">
        <v>0.5</v>
      </c>
      <c r="I5" s="183">
        <v>3</v>
      </c>
      <c r="J5" s="184">
        <v>2</v>
      </c>
      <c r="K5" s="184" t="s">
        <v>22</v>
      </c>
      <c r="L5" s="185"/>
      <c r="M5" s="276" t="s">
        <v>25</v>
      </c>
      <c r="N5" s="186" t="s">
        <v>27</v>
      </c>
      <c r="O5" s="276" t="s">
        <v>28</v>
      </c>
      <c r="P5" s="276">
        <v>61</v>
      </c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</row>
    <row r="6" spans="1:36" ht="30">
      <c r="A6" s="262" t="s">
        <v>17</v>
      </c>
      <c r="B6" s="263" t="s">
        <v>29</v>
      </c>
      <c r="C6" s="264">
        <f>SUM(D6:F6)</f>
        <v>180</v>
      </c>
      <c r="D6" s="264">
        <f>12*5</f>
        <v>60</v>
      </c>
      <c r="E6" s="264">
        <f>24*5</f>
        <v>120</v>
      </c>
      <c r="F6" s="264"/>
      <c r="G6" s="264">
        <f>12*5</f>
        <v>60</v>
      </c>
      <c r="H6" s="265"/>
      <c r="I6" s="265">
        <v>15</v>
      </c>
      <c r="J6" s="266"/>
      <c r="K6" s="266"/>
      <c r="L6" s="266"/>
      <c r="M6" s="266" t="s">
        <v>19</v>
      </c>
      <c r="N6" s="266" t="s">
        <v>19</v>
      </c>
      <c r="O6" s="266"/>
      <c r="P6" s="266"/>
    </row>
    <row r="7" spans="1:36">
      <c r="A7" s="267" t="s">
        <v>30</v>
      </c>
      <c r="B7" s="268" t="s">
        <v>31</v>
      </c>
      <c r="C7" s="190" t="s">
        <v>32</v>
      </c>
      <c r="D7" s="175">
        <v>0</v>
      </c>
      <c r="E7" s="175">
        <v>3</v>
      </c>
      <c r="F7" s="269"/>
      <c r="G7" s="269">
        <v>60</v>
      </c>
      <c r="H7" s="320">
        <v>0.2</v>
      </c>
      <c r="I7" s="270">
        <v>3</v>
      </c>
      <c r="J7" s="271">
        <v>3</v>
      </c>
      <c r="K7" s="271" t="s">
        <v>22</v>
      </c>
      <c r="L7" s="272"/>
      <c r="M7" s="272" t="s">
        <v>23</v>
      </c>
      <c r="N7" s="273" t="s">
        <v>33</v>
      </c>
      <c r="O7" s="272" t="s">
        <v>25</v>
      </c>
      <c r="P7" s="272"/>
    </row>
    <row r="8" spans="1:36">
      <c r="A8" s="267" t="s">
        <v>30</v>
      </c>
      <c r="B8" s="268" t="s">
        <v>34</v>
      </c>
      <c r="C8" s="269"/>
      <c r="D8" s="330">
        <v>13</v>
      </c>
      <c r="E8" s="330">
        <v>26</v>
      </c>
      <c r="F8" s="193"/>
      <c r="G8" s="193">
        <v>13</v>
      </c>
      <c r="H8" s="326">
        <v>0.2</v>
      </c>
      <c r="I8" s="270">
        <v>3</v>
      </c>
      <c r="J8" s="271">
        <v>3</v>
      </c>
      <c r="K8" s="271" t="s">
        <v>22</v>
      </c>
      <c r="L8" s="272"/>
      <c r="M8" s="272" t="s">
        <v>23</v>
      </c>
      <c r="N8" s="277" t="s">
        <v>35</v>
      </c>
      <c r="O8" s="272" t="s">
        <v>28</v>
      </c>
      <c r="P8" s="272" t="s">
        <v>36</v>
      </c>
      <c r="Q8" s="278"/>
      <c r="R8" s="278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</row>
    <row r="9" spans="1:36">
      <c r="A9" s="267" t="s">
        <v>30</v>
      </c>
      <c r="B9" s="268" t="s">
        <v>34</v>
      </c>
      <c r="C9" s="269"/>
      <c r="D9" s="330">
        <v>12</v>
      </c>
      <c r="E9" s="330">
        <v>24</v>
      </c>
      <c r="F9" s="193"/>
      <c r="G9" s="193">
        <v>12</v>
      </c>
      <c r="H9" s="320">
        <v>0.2</v>
      </c>
      <c r="I9" s="270">
        <v>3</v>
      </c>
      <c r="J9" s="271">
        <v>3</v>
      </c>
      <c r="K9" s="271" t="s">
        <v>22</v>
      </c>
      <c r="L9" s="272"/>
      <c r="M9" s="272" t="s">
        <v>23</v>
      </c>
      <c r="N9" s="273" t="s">
        <v>24</v>
      </c>
      <c r="O9" s="272" t="s">
        <v>28</v>
      </c>
      <c r="P9" s="272" t="s">
        <v>36</v>
      </c>
    </row>
    <row r="10" spans="1:36" s="18" customFormat="1" ht="15.75" customHeight="1">
      <c r="A10" s="267" t="s">
        <v>30</v>
      </c>
      <c r="B10" s="268" t="s">
        <v>37</v>
      </c>
      <c r="C10" s="175"/>
      <c r="D10" s="330">
        <v>12</v>
      </c>
      <c r="E10" s="330">
        <v>24</v>
      </c>
      <c r="F10" s="330"/>
      <c r="G10" s="330">
        <v>0</v>
      </c>
      <c r="H10" s="320">
        <v>0.2</v>
      </c>
      <c r="I10" s="270">
        <v>3</v>
      </c>
      <c r="J10" s="271">
        <v>3</v>
      </c>
      <c r="K10" s="271" t="s">
        <v>22</v>
      </c>
      <c r="L10" s="272"/>
      <c r="M10" s="23" t="s">
        <v>23</v>
      </c>
      <c r="N10" s="273" t="s">
        <v>38</v>
      </c>
      <c r="O10" s="273" t="s">
        <v>28</v>
      </c>
      <c r="P10" s="272"/>
    </row>
    <row r="11" spans="1:36" s="18" customFormat="1" ht="15.75" customHeight="1">
      <c r="A11" s="267" t="s">
        <v>30</v>
      </c>
      <c r="B11" s="268" t="s">
        <v>39</v>
      </c>
      <c r="C11" s="175"/>
      <c r="D11" s="330">
        <v>12</v>
      </c>
      <c r="E11" s="330">
        <v>24</v>
      </c>
      <c r="F11" s="330"/>
      <c r="G11" s="330">
        <v>0</v>
      </c>
      <c r="H11" s="320">
        <v>0.2</v>
      </c>
      <c r="I11" s="270">
        <v>3</v>
      </c>
      <c r="J11" s="271">
        <v>3</v>
      </c>
      <c r="K11" s="271" t="s">
        <v>22</v>
      </c>
      <c r="L11" s="272"/>
      <c r="M11" s="23" t="s">
        <v>23</v>
      </c>
      <c r="N11" s="273" t="s">
        <v>38</v>
      </c>
      <c r="O11" s="273" t="s">
        <v>40</v>
      </c>
      <c r="P11" s="272"/>
    </row>
    <row r="12" spans="1:36">
      <c r="A12" s="267" t="s">
        <v>30</v>
      </c>
      <c r="B12" s="268" t="s">
        <v>41</v>
      </c>
      <c r="C12" s="269"/>
      <c r="D12" s="330">
        <v>12</v>
      </c>
      <c r="E12" s="330">
        <v>12</v>
      </c>
      <c r="F12" s="193"/>
      <c r="G12" s="193">
        <v>12</v>
      </c>
      <c r="H12" s="320">
        <v>0.2</v>
      </c>
      <c r="I12" s="270">
        <v>3</v>
      </c>
      <c r="J12" s="271">
        <v>2</v>
      </c>
      <c r="K12" s="271" t="s">
        <v>22</v>
      </c>
      <c r="L12" s="272"/>
      <c r="M12" s="272" t="s">
        <v>23</v>
      </c>
      <c r="N12" s="273" t="s">
        <v>42</v>
      </c>
      <c r="O12" s="272" t="s">
        <v>25</v>
      </c>
      <c r="P12" s="272"/>
    </row>
    <row r="13" spans="1:36" ht="15.75" customHeight="1">
      <c r="A13" s="267" t="s">
        <v>30</v>
      </c>
      <c r="B13" s="281" t="s">
        <v>43</v>
      </c>
      <c r="C13" s="176"/>
      <c r="D13" s="331">
        <v>14</v>
      </c>
      <c r="E13" s="331">
        <v>10</v>
      </c>
      <c r="F13" s="195"/>
      <c r="G13" s="193">
        <v>12</v>
      </c>
      <c r="H13" s="320">
        <v>0.2</v>
      </c>
      <c r="I13" s="270">
        <v>3</v>
      </c>
      <c r="J13" s="282">
        <v>2</v>
      </c>
      <c r="K13" s="271" t="s">
        <v>22</v>
      </c>
      <c r="L13" s="283"/>
      <c r="M13" s="185" t="s">
        <v>23</v>
      </c>
      <c r="N13" s="186" t="s">
        <v>44</v>
      </c>
      <c r="O13" s="276" t="s">
        <v>25</v>
      </c>
      <c r="P13" s="185"/>
      <c r="Q13" s="182"/>
      <c r="R13" s="182"/>
      <c r="S13" s="182"/>
      <c r="T13" s="182"/>
      <c r="U13" s="182"/>
      <c r="V13" s="182"/>
      <c r="W13" s="182"/>
      <c r="X13" s="182"/>
      <c r="Y13" s="182"/>
    </row>
    <row r="14" spans="1:36" ht="15.75" customHeight="1">
      <c r="A14" s="267" t="s">
        <v>30</v>
      </c>
      <c r="B14" s="321" t="s">
        <v>45</v>
      </c>
      <c r="C14" s="176"/>
      <c r="D14" s="332">
        <v>12</v>
      </c>
      <c r="E14" s="332">
        <v>16</v>
      </c>
      <c r="F14" s="195"/>
      <c r="G14" s="333">
        <v>14</v>
      </c>
      <c r="H14" s="320">
        <v>0.2</v>
      </c>
      <c r="I14" s="270">
        <v>3</v>
      </c>
      <c r="J14" s="282">
        <v>2</v>
      </c>
      <c r="K14" s="271" t="s">
        <v>22</v>
      </c>
      <c r="L14" s="185"/>
      <c r="M14" s="185" t="s">
        <v>23</v>
      </c>
      <c r="N14" s="186" t="s">
        <v>46</v>
      </c>
      <c r="O14" s="185" t="s">
        <v>25</v>
      </c>
      <c r="P14" s="185"/>
      <c r="Q14" s="182"/>
      <c r="R14" s="182"/>
      <c r="S14" s="182"/>
      <c r="T14" s="182"/>
      <c r="U14" s="182"/>
      <c r="V14" s="182"/>
      <c r="W14" s="182"/>
      <c r="X14" s="182"/>
      <c r="Y14" s="182"/>
    </row>
    <row r="15" spans="1:36" ht="15.75" customHeight="1">
      <c r="A15" s="267" t="s">
        <v>30</v>
      </c>
      <c r="B15" s="322" t="s">
        <v>47</v>
      </c>
      <c r="C15" s="269"/>
      <c r="D15" s="330">
        <v>0</v>
      </c>
      <c r="E15" s="330">
        <v>34</v>
      </c>
      <c r="F15" s="193"/>
      <c r="G15" s="193">
        <f>(D15+E15)/2</f>
        <v>17</v>
      </c>
      <c r="H15" s="320">
        <v>0.2</v>
      </c>
      <c r="I15" s="270">
        <v>3</v>
      </c>
      <c r="J15" s="282">
        <v>2</v>
      </c>
      <c r="K15" s="271" t="s">
        <v>22</v>
      </c>
      <c r="L15" s="272"/>
      <c r="M15" s="272" t="s">
        <v>23</v>
      </c>
      <c r="N15" s="186" t="s">
        <v>48</v>
      </c>
      <c r="O15" s="273" t="s">
        <v>28</v>
      </c>
      <c r="P15" s="185" t="s">
        <v>36</v>
      </c>
      <c r="Q15" s="278"/>
      <c r="R15" s="278"/>
      <c r="S15" s="278"/>
      <c r="T15" s="278"/>
      <c r="U15" s="278"/>
      <c r="V15" s="278"/>
      <c r="W15" s="278"/>
      <c r="X15" s="278"/>
      <c r="Y15" s="278"/>
      <c r="Z15" s="278"/>
    </row>
    <row r="16" spans="1:36" ht="15.75" customHeight="1">
      <c r="A16" s="267" t="s">
        <v>30</v>
      </c>
      <c r="B16" s="322" t="s">
        <v>49</v>
      </c>
      <c r="C16" s="176"/>
      <c r="D16" s="330">
        <v>18</v>
      </c>
      <c r="E16" s="330">
        <v>7</v>
      </c>
      <c r="F16" s="195"/>
      <c r="G16" s="193">
        <v>13</v>
      </c>
      <c r="H16" s="320">
        <v>0.2</v>
      </c>
      <c r="I16" s="270">
        <v>3</v>
      </c>
      <c r="J16" s="282">
        <v>2</v>
      </c>
      <c r="K16" s="271" t="s">
        <v>22</v>
      </c>
      <c r="L16" s="185"/>
      <c r="M16" s="185" t="s">
        <v>23</v>
      </c>
      <c r="N16" s="186" t="s">
        <v>50</v>
      </c>
      <c r="O16" s="276" t="s">
        <v>25</v>
      </c>
      <c r="P16" s="185"/>
      <c r="Q16" s="182"/>
      <c r="R16" s="182"/>
      <c r="S16" s="182"/>
      <c r="T16" s="182"/>
      <c r="U16" s="182"/>
      <c r="V16" s="182"/>
      <c r="W16" s="182"/>
      <c r="X16" s="182"/>
      <c r="Y16" s="182"/>
    </row>
    <row r="17" spans="1:35" ht="15.75" customHeight="1">
      <c r="A17" s="267" t="s">
        <v>30</v>
      </c>
      <c r="B17" s="323" t="s">
        <v>51</v>
      </c>
      <c r="C17" s="176"/>
      <c r="D17" s="332">
        <v>11</v>
      </c>
      <c r="E17" s="332">
        <v>14</v>
      </c>
      <c r="F17" s="195"/>
      <c r="G17" s="333">
        <v>13</v>
      </c>
      <c r="H17" s="320">
        <v>0.2</v>
      </c>
      <c r="I17" s="270">
        <v>3</v>
      </c>
      <c r="J17" s="282">
        <v>2</v>
      </c>
      <c r="K17" s="271" t="s">
        <v>22</v>
      </c>
      <c r="L17" s="185"/>
      <c r="M17" s="185" t="s">
        <v>23</v>
      </c>
      <c r="N17" s="186" t="s">
        <v>46</v>
      </c>
      <c r="O17" s="185" t="s">
        <v>25</v>
      </c>
      <c r="P17" s="185"/>
      <c r="Q17" s="182"/>
      <c r="R17" s="182"/>
      <c r="S17" s="182"/>
      <c r="T17" s="182"/>
      <c r="U17" s="182"/>
      <c r="V17" s="182"/>
      <c r="W17" s="182"/>
      <c r="X17" s="182"/>
      <c r="Y17" s="182"/>
    </row>
    <row r="18" spans="1:35" ht="15.75" customHeight="1">
      <c r="A18" s="267" t="s">
        <v>30</v>
      </c>
      <c r="B18" s="322" t="s">
        <v>52</v>
      </c>
      <c r="C18" s="176"/>
      <c r="D18" s="330">
        <v>0</v>
      </c>
      <c r="E18" s="330">
        <v>34</v>
      </c>
      <c r="F18" s="195"/>
      <c r="G18" s="193">
        <v>17</v>
      </c>
      <c r="H18" s="320">
        <v>0.2</v>
      </c>
      <c r="I18" s="270">
        <v>3</v>
      </c>
      <c r="J18" s="282">
        <v>2</v>
      </c>
      <c r="K18" s="184" t="s">
        <v>22</v>
      </c>
      <c r="L18" s="185"/>
      <c r="M18" s="185" t="s">
        <v>23</v>
      </c>
      <c r="N18" s="186" t="s">
        <v>53</v>
      </c>
      <c r="O18" s="276" t="s">
        <v>25</v>
      </c>
      <c r="P18" s="185"/>
      <c r="Q18" s="182"/>
      <c r="R18" s="182"/>
      <c r="S18" s="182"/>
      <c r="T18" s="182"/>
      <c r="U18" s="182"/>
      <c r="V18" s="182"/>
      <c r="W18" s="182"/>
      <c r="X18" s="182"/>
      <c r="Y18" s="182"/>
    </row>
    <row r="19" spans="1:35" ht="15.75" customHeight="1">
      <c r="A19" s="267" t="s">
        <v>30</v>
      </c>
      <c r="B19" s="321" t="s">
        <v>54</v>
      </c>
      <c r="C19" s="176"/>
      <c r="D19" s="332">
        <v>0</v>
      </c>
      <c r="E19" s="332">
        <v>34</v>
      </c>
      <c r="F19" s="195"/>
      <c r="G19" s="333">
        <v>17</v>
      </c>
      <c r="H19" s="320">
        <v>0.2</v>
      </c>
      <c r="I19" s="270">
        <v>3</v>
      </c>
      <c r="J19" s="282">
        <v>2</v>
      </c>
      <c r="K19" s="184" t="s">
        <v>22</v>
      </c>
      <c r="L19" s="185"/>
      <c r="M19" s="185" t="s">
        <v>23</v>
      </c>
      <c r="N19" s="186" t="s">
        <v>46</v>
      </c>
      <c r="O19" s="185" t="s">
        <v>25</v>
      </c>
      <c r="P19" s="185"/>
      <c r="Q19" s="182"/>
      <c r="R19" s="182"/>
      <c r="S19" s="182"/>
      <c r="T19" s="182"/>
      <c r="U19" s="182"/>
      <c r="V19" s="182"/>
      <c r="W19" s="182"/>
      <c r="X19" s="182"/>
      <c r="Y19" s="182"/>
    </row>
    <row r="20" spans="1:35" ht="15.75" customHeight="1">
      <c r="A20" s="267" t="s">
        <v>30</v>
      </c>
      <c r="B20" s="324" t="s">
        <v>55</v>
      </c>
      <c r="C20" s="176"/>
      <c r="D20" s="330">
        <v>6</v>
      </c>
      <c r="E20" s="330">
        <v>25</v>
      </c>
      <c r="F20" s="195"/>
      <c r="G20" s="193">
        <v>16</v>
      </c>
      <c r="H20" s="320">
        <v>0.2</v>
      </c>
      <c r="I20" s="270">
        <v>3</v>
      </c>
      <c r="J20" s="282">
        <v>2</v>
      </c>
      <c r="K20" s="271" t="s">
        <v>22</v>
      </c>
      <c r="L20" s="185"/>
      <c r="M20" s="185" t="s">
        <v>23</v>
      </c>
      <c r="N20" s="186" t="s">
        <v>56</v>
      </c>
      <c r="O20" s="276" t="s">
        <v>28</v>
      </c>
      <c r="P20" s="185" t="s">
        <v>36</v>
      </c>
      <c r="Q20" s="182"/>
      <c r="R20" s="182"/>
      <c r="S20" s="182"/>
      <c r="T20" s="182"/>
      <c r="U20" s="182"/>
      <c r="V20" s="182"/>
      <c r="W20" s="182"/>
      <c r="X20" s="182"/>
      <c r="Y20" s="182"/>
    </row>
    <row r="21" spans="1:35" ht="15.75" customHeight="1">
      <c r="A21" s="267" t="s">
        <v>30</v>
      </c>
      <c r="B21" s="325" t="s">
        <v>57</v>
      </c>
      <c r="C21" s="176"/>
      <c r="D21" s="330">
        <v>12</v>
      </c>
      <c r="E21" s="330">
        <v>16</v>
      </c>
      <c r="F21" s="195"/>
      <c r="G21" s="193">
        <v>14</v>
      </c>
      <c r="H21" s="320">
        <v>0.2</v>
      </c>
      <c r="I21" s="270">
        <v>3</v>
      </c>
      <c r="J21" s="282">
        <v>2</v>
      </c>
      <c r="K21" s="184" t="s">
        <v>22</v>
      </c>
      <c r="L21" s="185"/>
      <c r="M21" s="185" t="s">
        <v>23</v>
      </c>
      <c r="N21" s="186" t="s">
        <v>58</v>
      </c>
      <c r="O21" s="276" t="s">
        <v>28</v>
      </c>
      <c r="P21" s="185"/>
      <c r="Q21" s="182"/>
      <c r="R21" s="182"/>
      <c r="S21" s="182"/>
      <c r="T21" s="182"/>
      <c r="U21" s="182"/>
      <c r="V21" s="182"/>
      <c r="W21" s="182"/>
      <c r="X21" s="182"/>
      <c r="Y21" s="182"/>
    </row>
    <row r="22" spans="1:35" ht="15.75" customHeight="1">
      <c r="A22" s="267" t="s">
        <v>30</v>
      </c>
      <c r="B22" s="323" t="s">
        <v>59</v>
      </c>
      <c r="C22" s="176"/>
      <c r="D22" s="330">
        <v>9</v>
      </c>
      <c r="E22" s="330">
        <v>21</v>
      </c>
      <c r="F22" s="195"/>
      <c r="G22" s="193">
        <f>(D22+E22)/2</f>
        <v>15</v>
      </c>
      <c r="H22" s="320">
        <v>0.2</v>
      </c>
      <c r="I22" s="270">
        <v>3</v>
      </c>
      <c r="J22" s="282">
        <v>2</v>
      </c>
      <c r="K22" s="184" t="s">
        <v>22</v>
      </c>
      <c r="L22" s="185"/>
      <c r="M22" s="185" t="s">
        <v>23</v>
      </c>
      <c r="N22" s="186" t="s">
        <v>60</v>
      </c>
      <c r="O22" s="276" t="s">
        <v>28</v>
      </c>
      <c r="P22" s="185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</row>
    <row r="23" spans="1:35" ht="15.75" customHeight="1">
      <c r="A23" s="267" t="s">
        <v>30</v>
      </c>
      <c r="B23" s="267" t="s">
        <v>61</v>
      </c>
      <c r="C23" s="176"/>
      <c r="D23" s="330">
        <v>12</v>
      </c>
      <c r="E23" s="330">
        <v>16</v>
      </c>
      <c r="F23" s="195"/>
      <c r="G23" s="193">
        <v>14</v>
      </c>
      <c r="H23" s="320">
        <v>0.2</v>
      </c>
      <c r="I23" s="270">
        <v>3</v>
      </c>
      <c r="J23" s="282">
        <v>2</v>
      </c>
      <c r="K23" s="184" t="s">
        <v>22</v>
      </c>
      <c r="L23" s="185"/>
      <c r="M23" s="185" t="s">
        <v>23</v>
      </c>
      <c r="N23" s="186" t="s">
        <v>62</v>
      </c>
      <c r="O23" s="276" t="s">
        <v>25</v>
      </c>
      <c r="P23" s="185"/>
      <c r="Q23" s="182"/>
      <c r="R23" s="182"/>
      <c r="S23" s="182"/>
      <c r="T23" s="182"/>
      <c r="U23" s="182"/>
      <c r="V23" s="182"/>
      <c r="W23" s="182"/>
      <c r="X23" s="182"/>
      <c r="Y23" s="182"/>
    </row>
    <row r="24" spans="1:35" ht="15.75" customHeight="1">
      <c r="A24" s="267" t="s">
        <v>30</v>
      </c>
      <c r="B24" s="281" t="s">
        <v>63</v>
      </c>
      <c r="C24" s="176"/>
      <c r="D24" s="330">
        <v>0</v>
      </c>
      <c r="E24" s="330">
        <v>34</v>
      </c>
      <c r="F24" s="195"/>
      <c r="G24" s="193">
        <v>17</v>
      </c>
      <c r="H24" s="320">
        <v>0.2</v>
      </c>
      <c r="I24" s="270">
        <v>3</v>
      </c>
      <c r="J24" s="282">
        <v>2</v>
      </c>
      <c r="K24" s="271" t="s">
        <v>22</v>
      </c>
      <c r="L24" s="185"/>
      <c r="M24" s="185" t="s">
        <v>23</v>
      </c>
      <c r="N24" s="186" t="s">
        <v>58</v>
      </c>
      <c r="O24" s="276" t="s">
        <v>25</v>
      </c>
      <c r="P24" s="185"/>
      <c r="Q24" s="182"/>
      <c r="R24" s="182"/>
      <c r="S24" s="182"/>
      <c r="T24" s="182"/>
      <c r="U24" s="182"/>
      <c r="V24" s="182"/>
      <c r="W24" s="182"/>
      <c r="X24" s="182"/>
      <c r="Y24" s="182"/>
    </row>
    <row r="25" spans="1:35" ht="15.75" customHeight="1">
      <c r="A25" s="267" t="s">
        <v>30</v>
      </c>
      <c r="B25" s="268" t="s">
        <v>64</v>
      </c>
      <c r="C25" s="176"/>
      <c r="D25" s="330">
        <v>21</v>
      </c>
      <c r="E25" s="334">
        <v>3</v>
      </c>
      <c r="F25" s="193"/>
      <c r="G25" s="193">
        <f t="shared" ref="G25:G27" si="2">(D25+E25)/2</f>
        <v>12</v>
      </c>
      <c r="H25" s="320">
        <v>0.2</v>
      </c>
      <c r="I25" s="270">
        <v>3</v>
      </c>
      <c r="J25" s="282">
        <v>2</v>
      </c>
      <c r="K25" s="271" t="s">
        <v>22</v>
      </c>
      <c r="L25" s="185"/>
      <c r="M25" s="185" t="s">
        <v>23</v>
      </c>
      <c r="N25" s="186" t="s">
        <v>53</v>
      </c>
      <c r="O25" s="276" t="s">
        <v>25</v>
      </c>
      <c r="P25" s="185"/>
      <c r="Q25" s="182"/>
      <c r="R25" s="182"/>
      <c r="S25" s="182"/>
      <c r="T25" s="182"/>
      <c r="U25" s="182"/>
      <c r="V25" s="182"/>
      <c r="W25" s="182"/>
      <c r="X25" s="182"/>
      <c r="Y25" s="182"/>
    </row>
    <row r="26" spans="1:35" ht="15.75" customHeight="1">
      <c r="A26" s="267" t="s">
        <v>30</v>
      </c>
      <c r="B26" s="268" t="s">
        <v>65</v>
      </c>
      <c r="C26" s="269"/>
      <c r="D26" s="175">
        <v>10</v>
      </c>
      <c r="E26" s="175">
        <v>19</v>
      </c>
      <c r="F26" s="269"/>
      <c r="G26" s="269">
        <f t="shared" si="2"/>
        <v>14.5</v>
      </c>
      <c r="H26" s="320">
        <v>0.2</v>
      </c>
      <c r="I26" s="270">
        <v>3</v>
      </c>
      <c r="J26" s="282">
        <v>2</v>
      </c>
      <c r="K26" s="271" t="s">
        <v>22</v>
      </c>
      <c r="L26" s="272"/>
      <c r="M26" s="272" t="s">
        <v>23</v>
      </c>
      <c r="N26" s="186" t="s">
        <v>66</v>
      </c>
      <c r="O26" s="187" t="s">
        <v>25</v>
      </c>
      <c r="P26" s="272"/>
      <c r="Q26" s="278"/>
      <c r="R26" s="278"/>
      <c r="S26" s="278"/>
      <c r="T26" s="278"/>
      <c r="U26" s="278"/>
      <c r="V26" s="278"/>
      <c r="W26" s="278"/>
      <c r="X26" s="278"/>
      <c r="Y26" s="278"/>
    </row>
    <row r="27" spans="1:35" ht="15.75" customHeight="1">
      <c r="A27" s="267" t="s">
        <v>30</v>
      </c>
      <c r="B27" s="268" t="s">
        <v>67</v>
      </c>
      <c r="C27" s="269"/>
      <c r="D27" s="269">
        <v>11</v>
      </c>
      <c r="E27" s="269">
        <v>18</v>
      </c>
      <c r="F27" s="269"/>
      <c r="G27" s="269">
        <f t="shared" si="2"/>
        <v>14.5</v>
      </c>
      <c r="H27" s="320">
        <v>0.2</v>
      </c>
      <c r="I27" s="270">
        <v>3</v>
      </c>
      <c r="J27" s="282">
        <v>2</v>
      </c>
      <c r="K27" s="271" t="s">
        <v>22</v>
      </c>
      <c r="L27" s="272"/>
      <c r="M27" s="272" t="s">
        <v>23</v>
      </c>
      <c r="N27" s="186" t="s">
        <v>60</v>
      </c>
      <c r="O27" s="187" t="s">
        <v>25</v>
      </c>
      <c r="P27" s="272"/>
      <c r="Q27" s="278"/>
      <c r="R27" s="278"/>
      <c r="S27" s="278"/>
      <c r="T27" s="278"/>
      <c r="U27" s="278"/>
      <c r="V27" s="278"/>
      <c r="W27" s="278"/>
      <c r="X27" s="278"/>
      <c r="Y27" s="278"/>
    </row>
    <row r="28" spans="1:35" ht="15.75" customHeight="1">
      <c r="A28" s="267" t="s">
        <v>30</v>
      </c>
      <c r="B28" s="268" t="s">
        <v>68</v>
      </c>
      <c r="C28" s="269"/>
      <c r="D28" s="175">
        <v>8</v>
      </c>
      <c r="E28" s="175">
        <v>22</v>
      </c>
      <c r="F28" s="269"/>
      <c r="G28" s="269">
        <f>(D28+E28)/2</f>
        <v>15</v>
      </c>
      <c r="H28" s="320">
        <v>0.2</v>
      </c>
      <c r="I28" s="183"/>
      <c r="J28" s="184">
        <v>2</v>
      </c>
      <c r="K28" s="184" t="s">
        <v>22</v>
      </c>
      <c r="L28" s="185"/>
      <c r="M28" s="185" t="s">
        <v>23</v>
      </c>
      <c r="N28" s="186" t="s">
        <v>60</v>
      </c>
      <c r="O28" s="276" t="s">
        <v>28</v>
      </c>
      <c r="P28" s="185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</row>
    <row r="29" spans="1:35" ht="15.75" customHeight="1">
      <c r="A29" s="267" t="s">
        <v>30</v>
      </c>
      <c r="B29" s="268" t="s">
        <v>69</v>
      </c>
      <c r="C29" s="269"/>
      <c r="D29" s="175">
        <v>8</v>
      </c>
      <c r="E29" s="175">
        <v>22</v>
      </c>
      <c r="F29" s="269"/>
      <c r="G29" s="269">
        <f>(D29+E29)/2</f>
        <v>15</v>
      </c>
      <c r="H29" s="320">
        <v>0.2</v>
      </c>
      <c r="I29" s="183"/>
      <c r="J29" s="184">
        <v>2</v>
      </c>
      <c r="K29" s="184" t="s">
        <v>22</v>
      </c>
      <c r="L29" s="185"/>
      <c r="M29" s="185" t="s">
        <v>23</v>
      </c>
      <c r="N29" s="186" t="s">
        <v>60</v>
      </c>
      <c r="O29" s="276" t="s">
        <v>28</v>
      </c>
      <c r="P29" s="185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</row>
    <row r="30" spans="1:35" ht="15.75" customHeight="1">
      <c r="A30" s="267" t="s">
        <v>30</v>
      </c>
      <c r="B30" s="280" t="s">
        <v>68</v>
      </c>
      <c r="C30" s="269"/>
      <c r="D30" s="175">
        <v>8</v>
      </c>
      <c r="E30" s="175">
        <v>22</v>
      </c>
      <c r="F30" s="269"/>
      <c r="G30" s="269">
        <f>(D30+E30)/2</f>
        <v>15</v>
      </c>
      <c r="H30" s="320">
        <v>0.2</v>
      </c>
      <c r="I30" s="270">
        <v>3</v>
      </c>
      <c r="J30" s="282">
        <v>2</v>
      </c>
      <c r="K30" s="282" t="s">
        <v>22</v>
      </c>
      <c r="L30" s="185"/>
      <c r="M30" s="185" t="s">
        <v>23</v>
      </c>
      <c r="N30" s="186" t="s">
        <v>60</v>
      </c>
      <c r="O30" s="276" t="s">
        <v>28</v>
      </c>
      <c r="P30" s="185" t="s">
        <v>36</v>
      </c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</row>
    <row r="31" spans="1:35" ht="15.75" customHeight="1">
      <c r="A31" s="267" t="s">
        <v>30</v>
      </c>
      <c r="B31" s="284" t="s">
        <v>70</v>
      </c>
      <c r="C31" s="269"/>
      <c r="D31" s="175">
        <v>24</v>
      </c>
      <c r="E31" s="175"/>
      <c r="F31" s="269"/>
      <c r="G31" s="269">
        <v>12</v>
      </c>
      <c r="H31" s="320">
        <v>0.2</v>
      </c>
      <c r="I31" s="270">
        <v>3</v>
      </c>
      <c r="J31" s="285">
        <v>2</v>
      </c>
      <c r="K31" s="285" t="s">
        <v>22</v>
      </c>
      <c r="L31" s="185"/>
      <c r="M31" s="185" t="s">
        <v>23</v>
      </c>
      <c r="N31" s="186" t="s">
        <v>71</v>
      </c>
      <c r="O31" s="187" t="s">
        <v>25</v>
      </c>
      <c r="P31" s="185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</row>
    <row r="32" spans="1:35" ht="15.75" customHeight="1">
      <c r="A32" s="267" t="s">
        <v>30</v>
      </c>
      <c r="B32" s="268" t="s">
        <v>72</v>
      </c>
      <c r="C32" s="269"/>
      <c r="D32" s="269">
        <v>12</v>
      </c>
      <c r="E32" s="269">
        <v>12</v>
      </c>
      <c r="F32" s="269"/>
      <c r="G32" s="269">
        <v>12</v>
      </c>
      <c r="H32" s="320">
        <v>0.2</v>
      </c>
      <c r="I32" s="270">
        <v>3</v>
      </c>
      <c r="J32" s="285">
        <v>2</v>
      </c>
      <c r="K32" s="271" t="s">
        <v>22</v>
      </c>
      <c r="L32" s="272"/>
      <c r="M32" s="272" t="s">
        <v>23</v>
      </c>
      <c r="N32" s="186" t="s">
        <v>73</v>
      </c>
      <c r="O32" s="187" t="s">
        <v>25</v>
      </c>
      <c r="P32" s="272"/>
      <c r="Q32" s="278"/>
      <c r="R32" s="278"/>
      <c r="S32" s="278"/>
      <c r="T32" s="278"/>
      <c r="U32" s="278"/>
      <c r="V32" s="278"/>
      <c r="W32" s="278"/>
      <c r="X32" s="278"/>
      <c r="Y32" s="278"/>
    </row>
    <row r="33" spans="1:25" ht="15.75" customHeight="1">
      <c r="A33" s="267" t="s">
        <v>30</v>
      </c>
      <c r="B33" s="268" t="s">
        <v>74</v>
      </c>
      <c r="C33" s="269"/>
      <c r="D33" s="269">
        <v>12</v>
      </c>
      <c r="E33" s="269">
        <v>12</v>
      </c>
      <c r="F33" s="269"/>
      <c r="G33" s="269">
        <v>12</v>
      </c>
      <c r="H33" s="320">
        <v>0.2</v>
      </c>
      <c r="I33" s="270">
        <v>3</v>
      </c>
      <c r="J33" s="285">
        <v>2</v>
      </c>
      <c r="K33" s="271" t="s">
        <v>22</v>
      </c>
      <c r="L33" s="272"/>
      <c r="M33" s="272" t="s">
        <v>23</v>
      </c>
      <c r="N33" s="186" t="s">
        <v>73</v>
      </c>
      <c r="O33" s="187" t="s">
        <v>25</v>
      </c>
      <c r="P33" s="272"/>
      <c r="Q33" s="278"/>
      <c r="R33" s="278"/>
      <c r="S33" s="278"/>
      <c r="T33" s="278"/>
      <c r="U33" s="278"/>
      <c r="V33" s="278"/>
      <c r="W33" s="278"/>
      <c r="X33" s="278"/>
      <c r="Y33" s="278"/>
    </row>
    <row r="34" spans="1:25" ht="15.75" customHeight="1">
      <c r="A34" s="267" t="s">
        <v>30</v>
      </c>
      <c r="B34" s="268" t="s">
        <v>75</v>
      </c>
      <c r="C34" s="269"/>
      <c r="D34" s="269">
        <v>12</v>
      </c>
      <c r="E34" s="269">
        <v>12</v>
      </c>
      <c r="F34" s="269"/>
      <c r="G34" s="269">
        <v>12</v>
      </c>
      <c r="H34" s="320">
        <v>0.2</v>
      </c>
      <c r="I34" s="270">
        <v>3</v>
      </c>
      <c r="J34" s="285">
        <v>2</v>
      </c>
      <c r="K34" s="271" t="s">
        <v>22</v>
      </c>
      <c r="L34" s="272"/>
      <c r="M34" s="272" t="s">
        <v>23</v>
      </c>
      <c r="N34" s="186" t="s">
        <v>73</v>
      </c>
      <c r="O34" s="187" t="s">
        <v>25</v>
      </c>
      <c r="P34" s="272"/>
      <c r="Q34" s="278"/>
      <c r="R34" s="278"/>
      <c r="S34" s="278"/>
      <c r="T34" s="278"/>
      <c r="U34" s="278"/>
      <c r="V34" s="278"/>
      <c r="W34" s="278"/>
      <c r="X34" s="278"/>
      <c r="Y34" s="278"/>
    </row>
    <row r="35" spans="1:25" ht="15.75" customHeight="1">
      <c r="A35" s="267" t="s">
        <v>30</v>
      </c>
      <c r="B35" s="268" t="s">
        <v>76</v>
      </c>
      <c r="C35" s="269"/>
      <c r="D35" s="269">
        <v>24</v>
      </c>
      <c r="E35" s="269"/>
      <c r="F35" s="269"/>
      <c r="G35" s="269">
        <v>12</v>
      </c>
      <c r="H35" s="320">
        <v>0.2</v>
      </c>
      <c r="I35" s="270">
        <v>3</v>
      </c>
      <c r="J35" s="285">
        <v>2</v>
      </c>
      <c r="K35" s="271" t="s">
        <v>22</v>
      </c>
      <c r="L35" s="272"/>
      <c r="M35" s="272" t="s">
        <v>23</v>
      </c>
      <c r="N35" s="186" t="s">
        <v>71</v>
      </c>
      <c r="O35" s="187" t="s">
        <v>25</v>
      </c>
      <c r="P35" s="272"/>
      <c r="Q35" s="278"/>
      <c r="R35" s="278"/>
      <c r="S35" s="278"/>
      <c r="T35" s="278"/>
      <c r="U35" s="278"/>
      <c r="V35" s="278"/>
      <c r="W35" s="278"/>
      <c r="X35" s="278"/>
      <c r="Y35" s="278"/>
    </row>
    <row r="36" spans="1:25" ht="15.75" customHeight="1">
      <c r="A36" s="267" t="s">
        <v>30</v>
      </c>
      <c r="B36" s="268" t="s">
        <v>77</v>
      </c>
      <c r="C36" s="269"/>
      <c r="D36" s="269">
        <v>12</v>
      </c>
      <c r="E36" s="269">
        <v>12</v>
      </c>
      <c r="F36" s="269"/>
      <c r="G36" s="269">
        <v>12</v>
      </c>
      <c r="H36" s="320">
        <v>0.2</v>
      </c>
      <c r="I36" s="270">
        <v>3</v>
      </c>
      <c r="J36" s="285">
        <v>2</v>
      </c>
      <c r="K36" s="271" t="s">
        <v>22</v>
      </c>
      <c r="L36" s="272"/>
      <c r="M36" s="272" t="s">
        <v>23</v>
      </c>
      <c r="N36" s="186" t="s">
        <v>73</v>
      </c>
      <c r="O36" s="187" t="s">
        <v>25</v>
      </c>
      <c r="P36" s="272"/>
      <c r="Q36" s="278"/>
      <c r="R36" s="278"/>
      <c r="S36" s="278"/>
      <c r="T36" s="278"/>
      <c r="U36" s="278"/>
      <c r="V36" s="278"/>
      <c r="W36" s="278"/>
      <c r="X36" s="278"/>
      <c r="Y36" s="278"/>
    </row>
    <row r="37" spans="1:25" ht="15.75" customHeight="1">
      <c r="A37" s="300" t="s">
        <v>30</v>
      </c>
      <c r="B37" s="301" t="s">
        <v>78</v>
      </c>
      <c r="C37" s="302"/>
      <c r="D37" s="302">
        <v>12</v>
      </c>
      <c r="E37" s="302">
        <v>12</v>
      </c>
      <c r="F37" s="302"/>
      <c r="G37" s="302">
        <v>12</v>
      </c>
      <c r="H37" s="327">
        <v>0.2</v>
      </c>
      <c r="I37" s="303">
        <v>3</v>
      </c>
      <c r="J37" s="285">
        <v>2</v>
      </c>
      <c r="K37" s="304" t="s">
        <v>22</v>
      </c>
      <c r="L37" s="305"/>
      <c r="M37" s="305" t="s">
        <v>23</v>
      </c>
      <c r="N37" s="306" t="s">
        <v>73</v>
      </c>
      <c r="O37" s="307" t="s">
        <v>25</v>
      </c>
      <c r="P37" s="305"/>
      <c r="Q37" s="278"/>
      <c r="R37" s="278"/>
      <c r="S37" s="278"/>
      <c r="T37" s="278"/>
      <c r="U37" s="278"/>
      <c r="V37" s="278"/>
      <c r="W37" s="278"/>
      <c r="X37" s="278"/>
      <c r="Y37" s="278"/>
    </row>
    <row r="38" spans="1:25">
      <c r="A38" s="308" t="s">
        <v>17</v>
      </c>
      <c r="B38" s="309" t="s">
        <v>79</v>
      </c>
      <c r="C38" s="310">
        <f>SUM(D38:F38)</f>
        <v>78</v>
      </c>
      <c r="D38" s="310">
        <f>SUM(D39:D41)</f>
        <v>60</v>
      </c>
      <c r="E38" s="310">
        <f>SUM(E39:E41)</f>
        <v>18</v>
      </c>
      <c r="F38" s="310">
        <f>SUM(F39:F41)</f>
        <v>0</v>
      </c>
      <c r="G38" s="310">
        <f>SUM(G39:G41)</f>
        <v>0</v>
      </c>
      <c r="H38" s="311"/>
      <c r="I38" s="311">
        <v>9</v>
      </c>
      <c r="J38" s="312"/>
      <c r="K38" s="312"/>
      <c r="L38" s="312"/>
      <c r="M38" s="312" t="s">
        <v>19</v>
      </c>
      <c r="N38" s="312" t="s">
        <v>19</v>
      </c>
      <c r="O38" s="312"/>
      <c r="P38" s="312"/>
    </row>
    <row r="39" spans="1:25">
      <c r="A39" s="313" t="s">
        <v>20</v>
      </c>
      <c r="B39" s="314" t="s">
        <v>80</v>
      </c>
      <c r="C39" s="299"/>
      <c r="D39" s="299">
        <v>27</v>
      </c>
      <c r="E39" s="299"/>
      <c r="F39" s="315"/>
      <c r="G39" s="315"/>
      <c r="H39" s="328">
        <v>0.33300000000000002</v>
      </c>
      <c r="I39" s="313">
        <v>3</v>
      </c>
      <c r="J39" s="316">
        <v>2</v>
      </c>
      <c r="K39" s="317" t="s">
        <v>22</v>
      </c>
      <c r="L39" s="316"/>
      <c r="M39" s="316" t="s">
        <v>23</v>
      </c>
      <c r="N39" s="318" t="s">
        <v>81</v>
      </c>
      <c r="O39" s="316"/>
      <c r="P39" s="316"/>
    </row>
    <row r="40" spans="1:25">
      <c r="A40" s="313" t="s">
        <v>20</v>
      </c>
      <c r="B40" s="314" t="s">
        <v>82</v>
      </c>
      <c r="C40" s="299"/>
      <c r="D40" s="299">
        <v>9</v>
      </c>
      <c r="E40" s="299">
        <v>18</v>
      </c>
      <c r="F40" s="315"/>
      <c r="G40" s="315"/>
      <c r="H40" s="328">
        <v>0.33300000000000002</v>
      </c>
      <c r="I40" s="313">
        <v>3</v>
      </c>
      <c r="J40" s="316">
        <v>2</v>
      </c>
      <c r="K40" s="317" t="s">
        <v>22</v>
      </c>
      <c r="L40" s="316"/>
      <c r="M40" s="316" t="s">
        <v>23</v>
      </c>
      <c r="N40" s="318" t="s">
        <v>81</v>
      </c>
      <c r="O40" s="316"/>
      <c r="P40" s="316"/>
    </row>
    <row r="41" spans="1:25">
      <c r="A41" s="313" t="s">
        <v>20</v>
      </c>
      <c r="B41" s="314" t="s">
        <v>83</v>
      </c>
      <c r="C41" s="299"/>
      <c r="D41" s="299">
        <v>24</v>
      </c>
      <c r="E41" s="299"/>
      <c r="F41" s="315"/>
      <c r="G41" s="315"/>
      <c r="H41" s="328">
        <v>0.33300000000000002</v>
      </c>
      <c r="I41" s="313">
        <v>3</v>
      </c>
      <c r="J41" s="316">
        <v>2</v>
      </c>
      <c r="K41" s="317" t="s">
        <v>22</v>
      </c>
      <c r="L41" s="316"/>
      <c r="M41" s="316" t="s">
        <v>23</v>
      </c>
      <c r="N41" s="318" t="s">
        <v>81</v>
      </c>
      <c r="O41" s="316"/>
      <c r="P41" s="316"/>
    </row>
    <row r="42" spans="1:25">
      <c r="A42" s="336" t="s">
        <v>341</v>
      </c>
      <c r="B42" s="337" t="s">
        <v>342</v>
      </c>
      <c r="C42" s="310">
        <f>SUM(D42:F42)</f>
        <v>16</v>
      </c>
      <c r="D42" s="310">
        <f>SUM(D43)</f>
        <v>0</v>
      </c>
      <c r="E42" s="310">
        <f>SUM(E43/2)</f>
        <v>16</v>
      </c>
      <c r="F42" s="310">
        <f>SUM(F43)</f>
        <v>0</v>
      </c>
      <c r="G42" s="310">
        <f>SUM(G43)</f>
        <v>0</v>
      </c>
      <c r="H42" s="311"/>
      <c r="I42" s="311">
        <v>2</v>
      </c>
      <c r="J42" s="312"/>
      <c r="K42" s="312"/>
      <c r="L42" s="312"/>
      <c r="M42" s="312" t="s">
        <v>23</v>
      </c>
      <c r="N42" s="312" t="s">
        <v>19</v>
      </c>
      <c r="O42" s="312"/>
      <c r="P42" s="312"/>
    </row>
    <row r="43" spans="1:25">
      <c r="A43" s="313" t="s">
        <v>343</v>
      </c>
      <c r="B43" s="314" t="s">
        <v>84</v>
      </c>
      <c r="C43" s="299"/>
      <c r="D43" s="319"/>
      <c r="E43" s="299">
        <v>32</v>
      </c>
      <c r="F43" s="319"/>
      <c r="G43" s="319"/>
      <c r="H43" s="329">
        <v>1</v>
      </c>
      <c r="I43" s="313"/>
      <c r="J43" s="316">
        <v>2</v>
      </c>
      <c r="K43" s="317" t="s">
        <v>22</v>
      </c>
      <c r="L43" s="316"/>
      <c r="M43" s="316" t="s">
        <v>23</v>
      </c>
      <c r="N43" s="318" t="s">
        <v>85</v>
      </c>
      <c r="O43" s="316"/>
      <c r="P43" s="316"/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C5A4F-3EBF-41AF-9D43-479E91A4B1A0}">
  <dimension ref="A1:AMH29"/>
  <sheetViews>
    <sheetView zoomScale="25" zoomScaleNormal="25" zoomScalePageLayoutView="70" workbookViewId="0">
      <selection activeCell="B1" sqref="B1:B1048576"/>
    </sheetView>
  </sheetViews>
  <sheetFormatPr baseColWidth="10" defaultColWidth="8.875" defaultRowHeight="15.75"/>
  <cols>
    <col min="1" max="1" width="10.875" style="136" customWidth="1"/>
    <col min="2" max="2" width="40.875" style="136" customWidth="1"/>
    <col min="3" max="13" width="10.875" style="136" customWidth="1"/>
    <col min="14" max="14" width="18" style="136" customWidth="1"/>
    <col min="15" max="18" width="10.875" style="136" customWidth="1"/>
    <col min="19" max="1022" width="8.875" style="136"/>
    <col min="1023" max="16384" width="8.875" style="135"/>
  </cols>
  <sheetData>
    <row r="1" spans="1:1021" ht="84.75" customHeight="1">
      <c r="A1" s="139" t="s">
        <v>0</v>
      </c>
      <c r="B1" s="139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140" t="s">
        <v>6</v>
      </c>
      <c r="H1" s="139" t="s">
        <v>7</v>
      </c>
      <c r="I1" s="139" t="s">
        <v>8</v>
      </c>
      <c r="J1" s="141" t="s">
        <v>115</v>
      </c>
      <c r="K1" s="141" t="s">
        <v>116</v>
      </c>
      <c r="L1" s="142" t="s">
        <v>117</v>
      </c>
      <c r="M1" s="142" t="s">
        <v>12</v>
      </c>
      <c r="N1" s="143" t="s">
        <v>13</v>
      </c>
      <c r="O1" s="143" t="s">
        <v>118</v>
      </c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  <c r="CA1" s="135"/>
      <c r="CB1" s="135"/>
      <c r="CC1" s="135"/>
      <c r="CD1" s="135"/>
      <c r="CE1" s="135"/>
      <c r="CF1" s="135"/>
      <c r="CG1" s="135"/>
      <c r="CH1" s="135"/>
      <c r="CI1" s="135"/>
      <c r="CJ1" s="135"/>
      <c r="CK1" s="135"/>
      <c r="CL1" s="135"/>
      <c r="CM1" s="135"/>
      <c r="CN1" s="135"/>
      <c r="CO1" s="135"/>
      <c r="CP1" s="135"/>
      <c r="CQ1" s="135"/>
      <c r="CR1" s="135"/>
      <c r="CS1" s="135"/>
      <c r="CT1" s="135"/>
      <c r="CU1" s="135"/>
      <c r="CV1" s="135"/>
      <c r="CW1" s="135"/>
      <c r="CX1" s="135"/>
      <c r="CY1" s="135"/>
      <c r="CZ1" s="135"/>
      <c r="DA1" s="135"/>
      <c r="DB1" s="135"/>
      <c r="DC1" s="135"/>
      <c r="DD1" s="135"/>
      <c r="DE1" s="135"/>
      <c r="DF1" s="135"/>
      <c r="DG1" s="135"/>
      <c r="DH1" s="135"/>
      <c r="DI1" s="135"/>
      <c r="DJ1" s="135"/>
      <c r="DK1" s="135"/>
      <c r="DL1" s="135"/>
      <c r="DM1" s="135"/>
      <c r="DN1" s="135"/>
      <c r="DO1" s="135"/>
      <c r="DP1" s="135"/>
      <c r="DQ1" s="135"/>
      <c r="DR1" s="135"/>
      <c r="DS1" s="135"/>
      <c r="DT1" s="135"/>
      <c r="DU1" s="135"/>
      <c r="DV1" s="135"/>
      <c r="DW1" s="135"/>
      <c r="DX1" s="135"/>
      <c r="DY1" s="135"/>
      <c r="DZ1" s="135"/>
      <c r="EA1" s="135"/>
      <c r="EB1" s="135"/>
      <c r="EC1" s="135"/>
      <c r="ED1" s="135"/>
      <c r="EE1" s="135"/>
      <c r="EF1" s="135"/>
      <c r="EG1" s="135"/>
      <c r="EH1" s="135"/>
      <c r="EI1" s="135"/>
      <c r="EJ1" s="135"/>
      <c r="EK1" s="135"/>
      <c r="EL1" s="135"/>
      <c r="EM1" s="135"/>
      <c r="EN1" s="135"/>
      <c r="EO1" s="135"/>
      <c r="EP1" s="135"/>
      <c r="EQ1" s="135"/>
      <c r="ER1" s="135"/>
      <c r="ES1" s="135"/>
      <c r="ET1" s="135"/>
      <c r="EU1" s="135"/>
      <c r="EV1" s="135"/>
      <c r="EW1" s="135"/>
      <c r="EX1" s="135"/>
      <c r="EY1" s="135"/>
      <c r="EZ1" s="135"/>
      <c r="FA1" s="135"/>
      <c r="FB1" s="135"/>
      <c r="FC1" s="135"/>
      <c r="FD1" s="135"/>
      <c r="FE1" s="135"/>
      <c r="FF1" s="135"/>
      <c r="FG1" s="135"/>
      <c r="FH1" s="135"/>
      <c r="FI1" s="135"/>
      <c r="FJ1" s="135"/>
      <c r="FK1" s="135"/>
      <c r="FL1" s="135"/>
      <c r="FM1" s="135"/>
      <c r="FN1" s="135"/>
      <c r="FO1" s="135"/>
      <c r="FP1" s="135"/>
      <c r="FQ1" s="135"/>
      <c r="FR1" s="135"/>
      <c r="FS1" s="135"/>
      <c r="FT1" s="135"/>
      <c r="FU1" s="135"/>
      <c r="FV1" s="135"/>
      <c r="FW1" s="135"/>
      <c r="FX1" s="135"/>
      <c r="FY1" s="135"/>
      <c r="FZ1" s="135"/>
      <c r="GA1" s="135"/>
      <c r="GB1" s="135"/>
      <c r="GC1" s="135"/>
      <c r="GD1" s="135"/>
      <c r="GE1" s="135"/>
      <c r="GF1" s="135"/>
      <c r="GG1" s="135"/>
      <c r="GH1" s="135"/>
      <c r="GI1" s="135"/>
      <c r="GJ1" s="135"/>
      <c r="GK1" s="135"/>
      <c r="GL1" s="135"/>
      <c r="GM1" s="135"/>
      <c r="GN1" s="135"/>
      <c r="GO1" s="135"/>
      <c r="GP1" s="135"/>
      <c r="GQ1" s="135"/>
      <c r="GR1" s="135"/>
      <c r="GS1" s="135"/>
      <c r="GT1" s="135"/>
      <c r="GU1" s="135"/>
      <c r="GV1" s="135"/>
      <c r="GW1" s="135"/>
      <c r="GX1" s="135"/>
      <c r="GY1" s="135"/>
      <c r="GZ1" s="135"/>
      <c r="HA1" s="135"/>
      <c r="HB1" s="135"/>
      <c r="HC1" s="135"/>
      <c r="HD1" s="135"/>
      <c r="HE1" s="135"/>
      <c r="HF1" s="135"/>
      <c r="HG1" s="135"/>
      <c r="HH1" s="135"/>
      <c r="HI1" s="135"/>
      <c r="HJ1" s="135"/>
      <c r="HK1" s="135"/>
      <c r="HL1" s="135"/>
      <c r="HM1" s="135"/>
      <c r="HN1" s="135"/>
      <c r="HO1" s="135"/>
      <c r="HP1" s="135"/>
      <c r="HQ1" s="135"/>
      <c r="HR1" s="135"/>
      <c r="HS1" s="135"/>
      <c r="HT1" s="135"/>
      <c r="HU1" s="135"/>
      <c r="HV1" s="135"/>
      <c r="HW1" s="135"/>
      <c r="HX1" s="135"/>
      <c r="HY1" s="135"/>
      <c r="HZ1" s="135"/>
      <c r="IA1" s="135"/>
      <c r="IB1" s="135"/>
      <c r="IC1" s="135"/>
      <c r="ID1" s="135"/>
      <c r="IE1" s="135"/>
      <c r="IF1" s="135"/>
      <c r="IG1" s="135"/>
      <c r="IH1" s="135"/>
      <c r="II1" s="135"/>
      <c r="IJ1" s="135"/>
      <c r="IK1" s="135"/>
      <c r="IL1" s="135"/>
      <c r="IM1" s="135"/>
      <c r="IN1" s="135"/>
      <c r="IO1" s="135"/>
      <c r="IP1" s="135"/>
      <c r="IQ1" s="135"/>
      <c r="IR1" s="135"/>
      <c r="IS1" s="135"/>
      <c r="IT1" s="135"/>
      <c r="IU1" s="135"/>
      <c r="IV1" s="135"/>
      <c r="IW1" s="135"/>
      <c r="IX1" s="135"/>
      <c r="IY1" s="135"/>
      <c r="IZ1" s="135"/>
      <c r="JA1" s="135"/>
      <c r="JB1" s="135"/>
      <c r="JC1" s="135"/>
      <c r="JD1" s="135"/>
      <c r="JE1" s="135"/>
      <c r="JF1" s="135"/>
      <c r="JG1" s="135"/>
      <c r="JH1" s="135"/>
      <c r="JI1" s="135"/>
      <c r="JJ1" s="135"/>
      <c r="JK1" s="135"/>
      <c r="JL1" s="135"/>
      <c r="JM1" s="135"/>
      <c r="JN1" s="135"/>
      <c r="JO1" s="135"/>
      <c r="JP1" s="135"/>
      <c r="JQ1" s="135"/>
      <c r="JR1" s="135"/>
      <c r="JS1" s="135"/>
      <c r="JT1" s="135"/>
      <c r="JU1" s="135"/>
      <c r="JV1" s="135"/>
      <c r="JW1" s="135"/>
      <c r="JX1" s="135"/>
      <c r="JY1" s="135"/>
      <c r="JZ1" s="135"/>
      <c r="KA1" s="135"/>
      <c r="KB1" s="135"/>
      <c r="KC1" s="135"/>
      <c r="KD1" s="135"/>
      <c r="KE1" s="135"/>
      <c r="KF1" s="135"/>
      <c r="KG1" s="135"/>
      <c r="KH1" s="135"/>
      <c r="KI1" s="135"/>
      <c r="KJ1" s="135"/>
      <c r="KK1" s="135"/>
      <c r="KL1" s="135"/>
      <c r="KM1" s="135"/>
      <c r="KN1" s="135"/>
      <c r="KO1" s="135"/>
      <c r="KP1" s="135"/>
      <c r="KQ1" s="135"/>
      <c r="KR1" s="135"/>
      <c r="KS1" s="135"/>
      <c r="KT1" s="135"/>
      <c r="KU1" s="135"/>
      <c r="KV1" s="135"/>
      <c r="KW1" s="135"/>
      <c r="KX1" s="135"/>
      <c r="KY1" s="135"/>
      <c r="KZ1" s="135"/>
      <c r="LA1" s="135"/>
      <c r="LB1" s="135"/>
      <c r="LC1" s="135"/>
      <c r="LD1" s="135"/>
      <c r="LE1" s="135"/>
      <c r="LF1" s="135"/>
      <c r="LG1" s="135"/>
      <c r="LH1" s="135"/>
      <c r="LI1" s="135"/>
      <c r="LJ1" s="135"/>
      <c r="LK1" s="135"/>
      <c r="LL1" s="135"/>
      <c r="LM1" s="135"/>
      <c r="LN1" s="135"/>
      <c r="LO1" s="135"/>
      <c r="LP1" s="135"/>
      <c r="LQ1" s="135"/>
      <c r="LR1" s="135"/>
      <c r="LS1" s="135"/>
      <c r="LT1" s="135"/>
      <c r="LU1" s="135"/>
      <c r="LV1" s="135"/>
      <c r="LW1" s="135"/>
      <c r="LX1" s="135"/>
      <c r="LY1" s="135"/>
      <c r="LZ1" s="135"/>
      <c r="MA1" s="135"/>
      <c r="MB1" s="135"/>
      <c r="MC1" s="135"/>
      <c r="MD1" s="135"/>
      <c r="ME1" s="135"/>
      <c r="MF1" s="135"/>
      <c r="MG1" s="135"/>
      <c r="MH1" s="135"/>
      <c r="MI1" s="135"/>
      <c r="MJ1" s="135"/>
      <c r="MK1" s="135"/>
      <c r="ML1" s="135"/>
      <c r="MM1" s="135"/>
      <c r="MN1" s="135"/>
      <c r="MO1" s="135"/>
      <c r="MP1" s="135"/>
      <c r="MQ1" s="135"/>
      <c r="MR1" s="135"/>
      <c r="MS1" s="135"/>
      <c r="MT1" s="135"/>
      <c r="MU1" s="135"/>
      <c r="MV1" s="135"/>
      <c r="MW1" s="135"/>
      <c r="MX1" s="135"/>
      <c r="MY1" s="135"/>
      <c r="MZ1" s="135"/>
      <c r="NA1" s="135"/>
      <c r="NB1" s="135"/>
      <c r="NC1" s="135"/>
      <c r="ND1" s="135"/>
      <c r="NE1" s="135"/>
      <c r="NF1" s="135"/>
      <c r="NG1" s="135"/>
      <c r="NH1" s="135"/>
      <c r="NI1" s="135"/>
      <c r="NJ1" s="135"/>
      <c r="NK1" s="135"/>
      <c r="NL1" s="135"/>
      <c r="NM1" s="135"/>
      <c r="NN1" s="135"/>
      <c r="NO1" s="135"/>
      <c r="NP1" s="135"/>
      <c r="NQ1" s="135"/>
      <c r="NR1" s="135"/>
      <c r="NS1" s="135"/>
      <c r="NT1" s="135"/>
      <c r="NU1" s="135"/>
      <c r="NV1" s="135"/>
      <c r="NW1" s="135"/>
      <c r="NX1" s="135"/>
      <c r="NY1" s="135"/>
      <c r="NZ1" s="135"/>
      <c r="OA1" s="135"/>
      <c r="OB1" s="135"/>
      <c r="OC1" s="135"/>
      <c r="OD1" s="135"/>
      <c r="OE1" s="135"/>
      <c r="OF1" s="135"/>
      <c r="OG1" s="135"/>
      <c r="OH1" s="135"/>
      <c r="OI1" s="135"/>
      <c r="OJ1" s="135"/>
      <c r="OK1" s="135"/>
      <c r="OL1" s="135"/>
      <c r="OM1" s="135"/>
      <c r="ON1" s="135"/>
      <c r="OO1" s="135"/>
      <c r="OP1" s="135"/>
      <c r="OQ1" s="135"/>
      <c r="OR1" s="135"/>
      <c r="OS1" s="135"/>
      <c r="OT1" s="135"/>
      <c r="OU1" s="135"/>
      <c r="OV1" s="135"/>
      <c r="OW1" s="135"/>
      <c r="OX1" s="135"/>
      <c r="OY1" s="135"/>
      <c r="OZ1" s="135"/>
      <c r="PA1" s="135"/>
      <c r="PB1" s="135"/>
      <c r="PC1" s="135"/>
      <c r="PD1" s="135"/>
      <c r="PE1" s="135"/>
      <c r="PF1" s="135"/>
      <c r="PG1" s="135"/>
      <c r="PH1" s="135"/>
      <c r="PI1" s="135"/>
      <c r="PJ1" s="135"/>
      <c r="PK1" s="135"/>
      <c r="PL1" s="135"/>
      <c r="PM1" s="135"/>
      <c r="PN1" s="135"/>
      <c r="PO1" s="135"/>
      <c r="PP1" s="135"/>
      <c r="PQ1" s="135"/>
      <c r="PR1" s="135"/>
      <c r="PS1" s="135"/>
      <c r="PT1" s="135"/>
      <c r="PU1" s="135"/>
      <c r="PV1" s="135"/>
      <c r="PW1" s="135"/>
      <c r="PX1" s="135"/>
      <c r="PY1" s="135"/>
      <c r="PZ1" s="135"/>
      <c r="QA1" s="135"/>
      <c r="QB1" s="135"/>
      <c r="QC1" s="135"/>
      <c r="QD1" s="135"/>
      <c r="QE1" s="135"/>
      <c r="QF1" s="135"/>
      <c r="QG1" s="135"/>
      <c r="QH1" s="135"/>
      <c r="QI1" s="135"/>
      <c r="QJ1" s="135"/>
      <c r="QK1" s="135"/>
      <c r="QL1" s="135"/>
      <c r="QM1" s="135"/>
      <c r="QN1" s="135"/>
      <c r="QO1" s="135"/>
      <c r="QP1" s="135"/>
      <c r="QQ1" s="135"/>
      <c r="QR1" s="135"/>
      <c r="QS1" s="135"/>
      <c r="QT1" s="135"/>
      <c r="QU1" s="135"/>
      <c r="QV1" s="135"/>
      <c r="QW1" s="135"/>
      <c r="QX1" s="135"/>
      <c r="QY1" s="135"/>
      <c r="QZ1" s="135"/>
      <c r="RA1" s="135"/>
      <c r="RB1" s="135"/>
      <c r="RC1" s="135"/>
      <c r="RD1" s="135"/>
      <c r="RE1" s="135"/>
      <c r="RF1" s="135"/>
      <c r="RG1" s="135"/>
      <c r="RH1" s="135"/>
      <c r="RI1" s="135"/>
      <c r="RJ1" s="135"/>
      <c r="RK1" s="135"/>
      <c r="RL1" s="135"/>
      <c r="RM1" s="135"/>
      <c r="RN1" s="135"/>
      <c r="RO1" s="135"/>
      <c r="RP1" s="135"/>
      <c r="RQ1" s="135"/>
      <c r="RR1" s="135"/>
      <c r="RS1" s="135"/>
      <c r="RT1" s="135"/>
      <c r="RU1" s="135"/>
      <c r="RV1" s="135"/>
      <c r="RW1" s="135"/>
      <c r="RX1" s="135"/>
      <c r="RY1" s="135"/>
      <c r="RZ1" s="135"/>
      <c r="SA1" s="135"/>
      <c r="SB1" s="135"/>
      <c r="SC1" s="135"/>
      <c r="SD1" s="135"/>
      <c r="SE1" s="135"/>
      <c r="SF1" s="135"/>
      <c r="SG1" s="135"/>
      <c r="SH1" s="135"/>
      <c r="SI1" s="135"/>
      <c r="SJ1" s="135"/>
      <c r="SK1" s="135"/>
      <c r="SL1" s="135"/>
      <c r="SM1" s="135"/>
      <c r="SN1" s="135"/>
      <c r="SO1" s="135"/>
      <c r="SP1" s="135"/>
      <c r="SQ1" s="135"/>
      <c r="SR1" s="135"/>
      <c r="SS1" s="135"/>
      <c r="ST1" s="135"/>
      <c r="SU1" s="135"/>
      <c r="SV1" s="135"/>
      <c r="SW1" s="135"/>
      <c r="SX1" s="135"/>
      <c r="SY1" s="135"/>
      <c r="SZ1" s="135"/>
      <c r="TA1" s="135"/>
      <c r="TB1" s="135"/>
      <c r="TC1" s="135"/>
      <c r="TD1" s="135"/>
      <c r="TE1" s="135"/>
      <c r="TF1" s="135"/>
      <c r="TG1" s="135"/>
      <c r="TH1" s="135"/>
      <c r="TI1" s="135"/>
      <c r="TJ1" s="135"/>
      <c r="TK1" s="135"/>
      <c r="TL1" s="135"/>
      <c r="TM1" s="135"/>
      <c r="TN1" s="135"/>
      <c r="TO1" s="135"/>
      <c r="TP1" s="135"/>
      <c r="TQ1" s="135"/>
      <c r="TR1" s="135"/>
      <c r="TS1" s="135"/>
      <c r="TT1" s="135"/>
      <c r="TU1" s="135"/>
      <c r="TV1" s="135"/>
      <c r="TW1" s="135"/>
      <c r="TX1" s="135"/>
      <c r="TY1" s="135"/>
      <c r="TZ1" s="135"/>
      <c r="UA1" s="135"/>
      <c r="UB1" s="135"/>
      <c r="UC1" s="135"/>
      <c r="UD1" s="135"/>
      <c r="UE1" s="135"/>
      <c r="UF1" s="135"/>
      <c r="UG1" s="135"/>
      <c r="UH1" s="135"/>
      <c r="UI1" s="135"/>
      <c r="UJ1" s="135"/>
      <c r="UK1" s="135"/>
      <c r="UL1" s="135"/>
      <c r="UM1" s="135"/>
      <c r="UN1" s="135"/>
      <c r="UO1" s="135"/>
      <c r="UP1" s="135"/>
      <c r="UQ1" s="135"/>
      <c r="UR1" s="135"/>
      <c r="US1" s="135"/>
      <c r="UT1" s="135"/>
      <c r="UU1" s="135"/>
      <c r="UV1" s="135"/>
      <c r="UW1" s="135"/>
      <c r="UX1" s="135"/>
      <c r="UY1" s="135"/>
      <c r="UZ1" s="135"/>
      <c r="VA1" s="135"/>
      <c r="VB1" s="135"/>
      <c r="VC1" s="135"/>
      <c r="VD1" s="135"/>
      <c r="VE1" s="135"/>
      <c r="VF1" s="135"/>
      <c r="VG1" s="135"/>
      <c r="VH1" s="135"/>
      <c r="VI1" s="135"/>
      <c r="VJ1" s="135"/>
      <c r="VK1" s="135"/>
      <c r="VL1" s="135"/>
      <c r="VM1" s="135"/>
      <c r="VN1" s="135"/>
      <c r="VO1" s="135"/>
      <c r="VP1" s="135"/>
      <c r="VQ1" s="135"/>
      <c r="VR1" s="135"/>
      <c r="VS1" s="135"/>
      <c r="VT1" s="135"/>
      <c r="VU1" s="135"/>
      <c r="VV1" s="135"/>
      <c r="VW1" s="135"/>
      <c r="VX1" s="135"/>
      <c r="VY1" s="135"/>
      <c r="VZ1" s="135"/>
      <c r="WA1" s="135"/>
      <c r="WB1" s="135"/>
      <c r="WC1" s="135"/>
      <c r="WD1" s="135"/>
      <c r="WE1" s="135"/>
      <c r="WF1" s="135"/>
      <c r="WG1" s="135"/>
      <c r="WH1" s="135"/>
      <c r="WI1" s="135"/>
      <c r="WJ1" s="135"/>
      <c r="WK1" s="135"/>
      <c r="WL1" s="135"/>
      <c r="WM1" s="135"/>
      <c r="WN1" s="135"/>
      <c r="WO1" s="135"/>
      <c r="WP1" s="135"/>
      <c r="WQ1" s="135"/>
      <c r="WR1" s="135"/>
      <c r="WS1" s="135"/>
      <c r="WT1" s="135"/>
      <c r="WU1" s="135"/>
      <c r="WV1" s="135"/>
      <c r="WW1" s="135"/>
      <c r="WX1" s="135"/>
      <c r="WY1" s="135"/>
      <c r="WZ1" s="135"/>
      <c r="XA1" s="135"/>
      <c r="XB1" s="135"/>
      <c r="XC1" s="135"/>
      <c r="XD1" s="135"/>
      <c r="XE1" s="135"/>
      <c r="XF1" s="135"/>
      <c r="XG1" s="135"/>
      <c r="XH1" s="135"/>
      <c r="XI1" s="135"/>
      <c r="XJ1" s="135"/>
      <c r="XK1" s="135"/>
      <c r="XL1" s="135"/>
      <c r="XM1" s="135"/>
      <c r="XN1" s="135"/>
      <c r="XO1" s="135"/>
      <c r="XP1" s="135"/>
      <c r="XQ1" s="135"/>
      <c r="XR1" s="135"/>
      <c r="XS1" s="135"/>
      <c r="XT1" s="135"/>
      <c r="XU1" s="135"/>
      <c r="XV1" s="135"/>
      <c r="XW1" s="135"/>
      <c r="XX1" s="135"/>
      <c r="XY1" s="135"/>
      <c r="XZ1" s="135"/>
      <c r="YA1" s="135"/>
      <c r="YB1" s="135"/>
      <c r="YC1" s="135"/>
      <c r="YD1" s="135"/>
      <c r="YE1" s="135"/>
      <c r="YF1" s="135"/>
      <c r="YG1" s="135"/>
      <c r="YH1" s="135"/>
      <c r="YI1" s="135"/>
      <c r="YJ1" s="135"/>
      <c r="YK1" s="135"/>
      <c r="YL1" s="135"/>
      <c r="YM1" s="135"/>
      <c r="YN1" s="135"/>
      <c r="YO1" s="135"/>
      <c r="YP1" s="135"/>
      <c r="YQ1" s="135"/>
      <c r="YR1" s="135"/>
      <c r="YS1" s="135"/>
      <c r="YT1" s="135"/>
      <c r="YU1" s="135"/>
      <c r="YV1" s="135"/>
      <c r="YW1" s="135"/>
      <c r="YX1" s="135"/>
      <c r="YY1" s="135"/>
      <c r="YZ1" s="135"/>
      <c r="ZA1" s="135"/>
      <c r="ZB1" s="135"/>
      <c r="ZC1" s="135"/>
      <c r="ZD1" s="135"/>
      <c r="ZE1" s="135"/>
      <c r="ZF1" s="135"/>
      <c r="ZG1" s="135"/>
      <c r="ZH1" s="135"/>
      <c r="ZI1" s="135"/>
      <c r="ZJ1" s="135"/>
      <c r="ZK1" s="135"/>
      <c r="ZL1" s="135"/>
      <c r="ZM1" s="135"/>
      <c r="ZN1" s="135"/>
      <c r="ZO1" s="135"/>
      <c r="ZP1" s="135"/>
      <c r="ZQ1" s="135"/>
      <c r="ZR1" s="135"/>
      <c r="ZS1" s="135"/>
      <c r="ZT1" s="135"/>
      <c r="ZU1" s="135"/>
      <c r="ZV1" s="135"/>
      <c r="ZW1" s="135"/>
      <c r="ZX1" s="135"/>
      <c r="ZY1" s="135"/>
      <c r="ZZ1" s="135"/>
      <c r="AAA1" s="135"/>
      <c r="AAB1" s="135"/>
      <c r="AAC1" s="135"/>
      <c r="AAD1" s="135"/>
      <c r="AAE1" s="135"/>
      <c r="AAF1" s="135"/>
      <c r="AAG1" s="135"/>
      <c r="AAH1" s="135"/>
      <c r="AAI1" s="135"/>
      <c r="AAJ1" s="135"/>
      <c r="AAK1" s="135"/>
      <c r="AAL1" s="135"/>
      <c r="AAM1" s="135"/>
      <c r="AAN1" s="135"/>
      <c r="AAO1" s="135"/>
      <c r="AAP1" s="135"/>
      <c r="AAQ1" s="135"/>
      <c r="AAR1" s="135"/>
      <c r="AAS1" s="135"/>
      <c r="AAT1" s="135"/>
      <c r="AAU1" s="135"/>
      <c r="AAV1" s="135"/>
      <c r="AAW1" s="135"/>
      <c r="AAX1" s="135"/>
      <c r="AAY1" s="135"/>
      <c r="AAZ1" s="135"/>
      <c r="ABA1" s="135"/>
      <c r="ABB1" s="135"/>
      <c r="ABC1" s="135"/>
      <c r="ABD1" s="135"/>
      <c r="ABE1" s="135"/>
      <c r="ABF1" s="135"/>
      <c r="ABG1" s="135"/>
      <c r="ABH1" s="135"/>
      <c r="ABI1" s="135"/>
      <c r="ABJ1" s="135"/>
      <c r="ABK1" s="135"/>
      <c r="ABL1" s="135"/>
      <c r="ABM1" s="135"/>
      <c r="ABN1" s="135"/>
      <c r="ABO1" s="135"/>
      <c r="ABP1" s="135"/>
      <c r="ABQ1" s="135"/>
      <c r="ABR1" s="135"/>
      <c r="ABS1" s="135"/>
      <c r="ABT1" s="135"/>
      <c r="ABU1" s="135"/>
      <c r="ABV1" s="135"/>
      <c r="ABW1" s="135"/>
      <c r="ABX1" s="135"/>
      <c r="ABY1" s="135"/>
      <c r="ABZ1" s="135"/>
      <c r="ACA1" s="135"/>
      <c r="ACB1" s="135"/>
      <c r="ACC1" s="135"/>
      <c r="ACD1" s="135"/>
      <c r="ACE1" s="135"/>
      <c r="ACF1" s="135"/>
      <c r="ACG1" s="135"/>
      <c r="ACH1" s="135"/>
      <c r="ACI1" s="135"/>
      <c r="ACJ1" s="135"/>
      <c r="ACK1" s="135"/>
      <c r="ACL1" s="135"/>
      <c r="ACM1" s="135"/>
      <c r="ACN1" s="135"/>
      <c r="ACO1" s="135"/>
      <c r="ACP1" s="135"/>
      <c r="ACQ1" s="135"/>
      <c r="ACR1" s="135"/>
      <c r="ACS1" s="135"/>
      <c r="ACT1" s="135"/>
      <c r="ACU1" s="135"/>
      <c r="ACV1" s="135"/>
      <c r="ACW1" s="135"/>
      <c r="ACX1" s="135"/>
      <c r="ACY1" s="135"/>
      <c r="ACZ1" s="135"/>
      <c r="ADA1" s="135"/>
      <c r="ADB1" s="135"/>
      <c r="ADC1" s="135"/>
      <c r="ADD1" s="135"/>
      <c r="ADE1" s="135"/>
      <c r="ADF1" s="135"/>
      <c r="ADG1" s="135"/>
      <c r="ADH1" s="135"/>
      <c r="ADI1" s="135"/>
      <c r="ADJ1" s="135"/>
      <c r="ADK1" s="135"/>
      <c r="ADL1" s="135"/>
      <c r="ADM1" s="135"/>
      <c r="ADN1" s="135"/>
      <c r="ADO1" s="135"/>
      <c r="ADP1" s="135"/>
      <c r="ADQ1" s="135"/>
      <c r="ADR1" s="135"/>
      <c r="ADS1" s="135"/>
      <c r="ADT1" s="135"/>
      <c r="ADU1" s="135"/>
      <c r="ADV1" s="135"/>
      <c r="ADW1" s="135"/>
      <c r="ADX1" s="135"/>
      <c r="ADY1" s="135"/>
      <c r="ADZ1" s="135"/>
      <c r="AEA1" s="135"/>
      <c r="AEB1" s="135"/>
      <c r="AEC1" s="135"/>
      <c r="AED1" s="135"/>
      <c r="AEE1" s="135"/>
      <c r="AEF1" s="135"/>
      <c r="AEG1" s="135"/>
      <c r="AEH1" s="135"/>
      <c r="AEI1" s="135"/>
      <c r="AEJ1" s="135"/>
      <c r="AEK1" s="135"/>
      <c r="AEL1" s="135"/>
      <c r="AEM1" s="135"/>
      <c r="AEN1" s="135"/>
      <c r="AEO1" s="135"/>
      <c r="AEP1" s="135"/>
      <c r="AEQ1" s="135"/>
      <c r="AER1" s="135"/>
      <c r="AES1" s="135"/>
      <c r="AET1" s="135"/>
      <c r="AEU1" s="135"/>
      <c r="AEV1" s="135"/>
      <c r="AEW1" s="135"/>
      <c r="AEX1" s="135"/>
      <c r="AEY1" s="135"/>
      <c r="AEZ1" s="135"/>
      <c r="AFA1" s="135"/>
      <c r="AFB1" s="135"/>
      <c r="AFC1" s="135"/>
      <c r="AFD1" s="135"/>
      <c r="AFE1" s="135"/>
      <c r="AFF1" s="135"/>
      <c r="AFG1" s="135"/>
      <c r="AFH1" s="135"/>
      <c r="AFI1" s="135"/>
      <c r="AFJ1" s="135"/>
      <c r="AFK1" s="135"/>
      <c r="AFL1" s="135"/>
      <c r="AFM1" s="135"/>
      <c r="AFN1" s="135"/>
      <c r="AFO1" s="135"/>
      <c r="AFP1" s="135"/>
      <c r="AFQ1" s="135"/>
      <c r="AFR1" s="135"/>
      <c r="AFS1" s="135"/>
      <c r="AFT1" s="135"/>
      <c r="AFU1" s="135"/>
      <c r="AFV1" s="135"/>
      <c r="AFW1" s="135"/>
      <c r="AFX1" s="135"/>
      <c r="AFY1" s="135"/>
      <c r="AFZ1" s="135"/>
      <c r="AGA1" s="135"/>
      <c r="AGB1" s="135"/>
      <c r="AGC1" s="135"/>
      <c r="AGD1" s="135"/>
      <c r="AGE1" s="135"/>
      <c r="AGF1" s="135"/>
      <c r="AGG1" s="135"/>
      <c r="AGH1" s="135"/>
      <c r="AGI1" s="135"/>
      <c r="AGJ1" s="135"/>
      <c r="AGK1" s="135"/>
      <c r="AGL1" s="135"/>
      <c r="AGM1" s="135"/>
      <c r="AGN1" s="135"/>
      <c r="AGO1" s="135"/>
      <c r="AGP1" s="135"/>
      <c r="AGQ1" s="135"/>
      <c r="AGR1" s="135"/>
      <c r="AGS1" s="135"/>
      <c r="AGT1" s="135"/>
      <c r="AGU1" s="135"/>
      <c r="AGV1" s="135"/>
      <c r="AGW1" s="135"/>
      <c r="AGX1" s="135"/>
      <c r="AGY1" s="135"/>
      <c r="AGZ1" s="135"/>
      <c r="AHA1" s="135"/>
      <c r="AHB1" s="135"/>
      <c r="AHC1" s="135"/>
      <c r="AHD1" s="135"/>
      <c r="AHE1" s="135"/>
      <c r="AHF1" s="135"/>
      <c r="AHG1" s="135"/>
      <c r="AHH1" s="135"/>
      <c r="AHI1" s="135"/>
      <c r="AHJ1" s="135"/>
      <c r="AHK1" s="135"/>
      <c r="AHL1" s="135"/>
      <c r="AHM1" s="135"/>
      <c r="AHN1" s="135"/>
      <c r="AHO1" s="135"/>
      <c r="AHP1" s="135"/>
      <c r="AHQ1" s="135"/>
      <c r="AHR1" s="135"/>
      <c r="AHS1" s="135"/>
      <c r="AHT1" s="135"/>
      <c r="AHU1" s="135"/>
      <c r="AHV1" s="135"/>
      <c r="AHW1" s="135"/>
      <c r="AHX1" s="135"/>
      <c r="AHY1" s="135"/>
      <c r="AHZ1" s="135"/>
      <c r="AIA1" s="135"/>
      <c r="AIB1" s="135"/>
      <c r="AIC1" s="135"/>
      <c r="AID1" s="135"/>
      <c r="AIE1" s="135"/>
      <c r="AIF1" s="135"/>
      <c r="AIG1" s="135"/>
      <c r="AIH1" s="135"/>
      <c r="AII1" s="135"/>
      <c r="AIJ1" s="135"/>
      <c r="AIK1" s="135"/>
      <c r="AIL1" s="135"/>
      <c r="AIM1" s="135"/>
      <c r="AIN1" s="135"/>
      <c r="AIO1" s="135"/>
      <c r="AIP1" s="135"/>
      <c r="AIQ1" s="135"/>
      <c r="AIR1" s="135"/>
      <c r="AIS1" s="135"/>
      <c r="AIT1" s="135"/>
      <c r="AIU1" s="135"/>
      <c r="AIV1" s="135"/>
      <c r="AIW1" s="135"/>
      <c r="AIX1" s="135"/>
      <c r="AIY1" s="135"/>
      <c r="AIZ1" s="135"/>
      <c r="AJA1" s="135"/>
      <c r="AJB1" s="135"/>
      <c r="AJC1" s="135"/>
      <c r="AJD1" s="135"/>
      <c r="AJE1" s="135"/>
      <c r="AJF1" s="135"/>
      <c r="AJG1" s="135"/>
      <c r="AJH1" s="135"/>
      <c r="AJI1" s="135"/>
      <c r="AJJ1" s="135"/>
      <c r="AJK1" s="135"/>
      <c r="AJL1" s="135"/>
      <c r="AJM1" s="135"/>
      <c r="AJN1" s="135"/>
      <c r="AJO1" s="135"/>
      <c r="AJP1" s="135"/>
      <c r="AJQ1" s="135"/>
      <c r="AJR1" s="135"/>
      <c r="AJS1" s="135"/>
      <c r="AJT1" s="135"/>
      <c r="AJU1" s="135"/>
      <c r="AJV1" s="135"/>
      <c r="AJW1" s="135"/>
      <c r="AJX1" s="135"/>
      <c r="AJY1" s="135"/>
      <c r="AJZ1" s="135"/>
      <c r="AKA1" s="135"/>
      <c r="AKB1" s="135"/>
      <c r="AKC1" s="135"/>
      <c r="AKD1" s="135"/>
      <c r="AKE1" s="135"/>
      <c r="AKF1" s="135"/>
      <c r="AKG1" s="135"/>
      <c r="AKH1" s="135"/>
      <c r="AKI1" s="135"/>
      <c r="AKJ1" s="135"/>
      <c r="AKK1" s="135"/>
      <c r="AKL1" s="135"/>
      <c r="AKM1" s="135"/>
      <c r="AKN1" s="135"/>
      <c r="AKO1" s="135"/>
      <c r="AKP1" s="135"/>
      <c r="AKQ1" s="135"/>
      <c r="AKR1" s="135"/>
      <c r="AKS1" s="135"/>
      <c r="AKT1" s="135"/>
      <c r="AKU1" s="135"/>
      <c r="AKV1" s="135"/>
      <c r="AKW1" s="135"/>
      <c r="AKX1" s="135"/>
      <c r="AKY1" s="135"/>
      <c r="AKZ1" s="135"/>
      <c r="ALA1" s="135"/>
      <c r="ALB1" s="135"/>
      <c r="ALC1" s="135"/>
      <c r="ALD1" s="135"/>
      <c r="ALE1" s="135"/>
      <c r="ALF1" s="135"/>
      <c r="ALG1" s="135"/>
      <c r="ALH1" s="135"/>
      <c r="ALI1" s="135"/>
      <c r="ALJ1" s="135"/>
      <c r="ALK1" s="135"/>
      <c r="ALL1" s="135"/>
      <c r="ALM1" s="135"/>
      <c r="ALN1" s="135"/>
      <c r="ALO1" s="135"/>
      <c r="ALP1" s="135"/>
      <c r="ALQ1" s="135"/>
      <c r="ALR1" s="135"/>
      <c r="ALS1" s="135"/>
      <c r="ALT1" s="135"/>
      <c r="ALU1" s="135"/>
      <c r="ALV1" s="135"/>
      <c r="ALW1" s="135"/>
      <c r="ALX1" s="135"/>
      <c r="ALY1" s="135"/>
      <c r="ALZ1" s="135"/>
      <c r="AMA1" s="135"/>
      <c r="AMB1" s="135"/>
      <c r="AMC1" s="135"/>
      <c r="AMD1" s="135"/>
      <c r="AME1" s="135"/>
      <c r="AMF1" s="135"/>
      <c r="AMG1" s="135"/>
    </row>
    <row r="2" spans="1:1021" s="136" customFormat="1" ht="84.75" customHeight="1">
      <c r="A2" s="144" t="s">
        <v>223</v>
      </c>
      <c r="B2" s="144" t="s">
        <v>224</v>
      </c>
      <c r="C2" s="144">
        <f>SUM(D2:F2)</f>
        <v>343.5</v>
      </c>
      <c r="D2" s="144">
        <f>SUMPRODUCT(D3:D167,$P3:$P167)</f>
        <v>224</v>
      </c>
      <c r="E2" s="144">
        <f>SUMPRODUCT(E3:E167,$P3:$P167)</f>
        <v>119.5</v>
      </c>
      <c r="F2" s="144">
        <f>SUMPRODUCT(F3:F167,$P3:$P167)</f>
        <v>0</v>
      </c>
      <c r="G2" s="144">
        <f>SUMPRODUCT(G3:G167,$P3:$P167)</f>
        <v>0</v>
      </c>
      <c r="H2" s="144"/>
      <c r="I2" s="144">
        <f>SUMPRODUCT(I3:I167,$P3:$P167)</f>
        <v>30</v>
      </c>
      <c r="J2" s="144"/>
      <c r="K2" s="144"/>
      <c r="L2" s="145"/>
      <c r="M2" s="145"/>
      <c r="N2" s="145"/>
      <c r="O2" s="145"/>
    </row>
    <row r="3" spans="1:1021" ht="20.100000000000001" customHeight="1">
      <c r="A3" s="146" t="s">
        <v>17</v>
      </c>
      <c r="B3" s="147" t="s">
        <v>225</v>
      </c>
      <c r="C3" s="148">
        <f>SUM(D3:F3)</f>
        <v>96</v>
      </c>
      <c r="D3" s="149">
        <f>SUM(D4:D8)-D8</f>
        <v>64</v>
      </c>
      <c r="E3" s="149">
        <f>SUM(E4:E8)-E8</f>
        <v>32</v>
      </c>
      <c r="F3" s="149">
        <f>SUM(F4:F8)-F8</f>
        <v>0</v>
      </c>
      <c r="G3" s="149">
        <f>SUM(G4:G8)-G8</f>
        <v>0</v>
      </c>
      <c r="H3" s="150"/>
      <c r="I3" s="151">
        <v>7</v>
      </c>
      <c r="J3" s="152">
        <v>7</v>
      </c>
      <c r="K3" s="152" t="s">
        <v>22</v>
      </c>
      <c r="L3" s="153"/>
      <c r="M3" s="154" t="s">
        <v>19</v>
      </c>
      <c r="N3" s="155"/>
      <c r="O3" s="153"/>
      <c r="P3" s="136">
        <f>IF(ISBLANK(A3),0,1)</f>
        <v>1</v>
      </c>
    </row>
    <row r="4" spans="1:1021" ht="20.100000000000001" customHeight="1">
      <c r="A4" s="133" t="s">
        <v>20</v>
      </c>
      <c r="B4" s="156" t="s">
        <v>226</v>
      </c>
      <c r="C4" s="157"/>
      <c r="D4" s="131">
        <v>16</v>
      </c>
      <c r="E4" s="131">
        <v>8</v>
      </c>
      <c r="F4" s="131">
        <v>0</v>
      </c>
      <c r="G4" s="131">
        <v>0</v>
      </c>
      <c r="H4" s="158">
        <v>0.25</v>
      </c>
      <c r="I4" s="133"/>
      <c r="J4" s="159">
        <v>2</v>
      </c>
      <c r="K4" s="159" t="s">
        <v>22</v>
      </c>
      <c r="L4" s="160"/>
      <c r="M4" s="161" t="s">
        <v>23</v>
      </c>
      <c r="N4" s="162" t="s">
        <v>227</v>
      </c>
      <c r="O4" s="160" t="s">
        <v>28</v>
      </c>
    </row>
    <row r="5" spans="1:1021" ht="20.100000000000001" customHeight="1">
      <c r="A5" s="133" t="s">
        <v>20</v>
      </c>
      <c r="B5" s="156" t="s">
        <v>228</v>
      </c>
      <c r="C5" s="157"/>
      <c r="D5" s="131">
        <v>16</v>
      </c>
      <c r="E5" s="131">
        <v>8</v>
      </c>
      <c r="F5" s="131">
        <v>0</v>
      </c>
      <c r="G5" s="131">
        <v>0</v>
      </c>
      <c r="H5" s="158">
        <v>0.25</v>
      </c>
      <c r="I5" s="133"/>
      <c r="J5" s="159">
        <v>2</v>
      </c>
      <c r="K5" s="159" t="s">
        <v>22</v>
      </c>
      <c r="L5" s="160"/>
      <c r="M5" s="161" t="s">
        <v>23</v>
      </c>
      <c r="N5" s="162" t="s">
        <v>227</v>
      </c>
      <c r="O5" s="160" t="s">
        <v>28</v>
      </c>
    </row>
    <row r="6" spans="1:1021" ht="20.100000000000001" customHeight="1">
      <c r="A6" s="133" t="s">
        <v>20</v>
      </c>
      <c r="B6" s="156" t="s">
        <v>229</v>
      </c>
      <c r="C6" s="157"/>
      <c r="D6" s="131">
        <v>12</v>
      </c>
      <c r="E6" s="131">
        <v>6</v>
      </c>
      <c r="F6" s="131">
        <v>0</v>
      </c>
      <c r="G6" s="131">
        <v>0</v>
      </c>
      <c r="H6" s="158">
        <v>0.25</v>
      </c>
      <c r="I6" s="163"/>
      <c r="J6" s="159">
        <v>1</v>
      </c>
      <c r="K6" s="159" t="s">
        <v>22</v>
      </c>
      <c r="L6" s="160"/>
      <c r="M6" s="161" t="s">
        <v>23</v>
      </c>
      <c r="N6" s="162" t="s">
        <v>227</v>
      </c>
      <c r="O6" s="160" t="s">
        <v>28</v>
      </c>
    </row>
    <row r="7" spans="1:1021" ht="20.100000000000001" customHeight="1">
      <c r="A7" s="133" t="s">
        <v>20</v>
      </c>
      <c r="B7" s="156" t="s">
        <v>231</v>
      </c>
      <c r="C7" s="157"/>
      <c r="D7" s="131">
        <v>20</v>
      </c>
      <c r="E7" s="131">
        <v>10</v>
      </c>
      <c r="F7" s="131">
        <v>0</v>
      </c>
      <c r="G7" s="131">
        <v>0</v>
      </c>
      <c r="H7" s="158">
        <v>0.25</v>
      </c>
      <c r="I7" s="133"/>
      <c r="J7" s="159">
        <v>2</v>
      </c>
      <c r="K7" s="159" t="s">
        <v>22</v>
      </c>
      <c r="L7" s="160"/>
      <c r="M7" s="161" t="s">
        <v>23</v>
      </c>
      <c r="N7" s="162" t="s">
        <v>227</v>
      </c>
      <c r="O7" s="160" t="s">
        <v>28</v>
      </c>
    </row>
    <row r="8" spans="1:1021" ht="20.100000000000001" customHeight="1">
      <c r="A8" s="146" t="s">
        <v>17</v>
      </c>
      <c r="B8" s="147" t="s">
        <v>232</v>
      </c>
      <c r="C8" s="148">
        <f>SUM(D8:F8)</f>
        <v>114</v>
      </c>
      <c r="D8" s="149">
        <f>SUM(D9:D13)-D13</f>
        <v>76</v>
      </c>
      <c r="E8" s="149">
        <f>SUM(E9:E13)-E13</f>
        <v>38</v>
      </c>
      <c r="F8" s="149">
        <f>SUM(F9:F13)-F13</f>
        <v>0</v>
      </c>
      <c r="G8" s="149">
        <f>SUM(G9:G13)-G13</f>
        <v>0</v>
      </c>
      <c r="H8" s="164"/>
      <c r="I8" s="151">
        <v>8</v>
      </c>
      <c r="J8" s="165">
        <v>8</v>
      </c>
      <c r="K8" s="165" t="s">
        <v>22</v>
      </c>
      <c r="L8" s="153"/>
      <c r="M8" s="154" t="s">
        <v>19</v>
      </c>
      <c r="N8" s="155"/>
      <c r="O8" s="153"/>
      <c r="P8" s="136">
        <f>IF(ISBLANK(A8),0,1)</f>
        <v>1</v>
      </c>
    </row>
    <row r="9" spans="1:1021" ht="20.100000000000001" customHeight="1">
      <c r="A9" s="133" t="s">
        <v>20</v>
      </c>
      <c r="B9" s="166" t="s">
        <v>233</v>
      </c>
      <c r="C9" s="157"/>
      <c r="D9" s="131">
        <v>20</v>
      </c>
      <c r="E9" s="131">
        <v>10</v>
      </c>
      <c r="F9" s="131">
        <v>0</v>
      </c>
      <c r="G9" s="131">
        <v>0</v>
      </c>
      <c r="H9" s="133" t="s">
        <v>230</v>
      </c>
      <c r="I9" s="133"/>
      <c r="J9" s="159">
        <v>2</v>
      </c>
      <c r="K9" s="159" t="s">
        <v>22</v>
      </c>
      <c r="L9" s="160"/>
      <c r="M9" s="161" t="s">
        <v>23</v>
      </c>
      <c r="N9" s="162" t="s">
        <v>227</v>
      </c>
      <c r="O9" s="160" t="s">
        <v>28</v>
      </c>
    </row>
    <row r="10" spans="1:1021" ht="20.100000000000001" customHeight="1">
      <c r="A10" s="133" t="s">
        <v>20</v>
      </c>
      <c r="B10" s="166" t="s">
        <v>234</v>
      </c>
      <c r="C10" s="157"/>
      <c r="D10" s="131">
        <v>20</v>
      </c>
      <c r="E10" s="131">
        <v>10</v>
      </c>
      <c r="F10" s="131">
        <v>0</v>
      </c>
      <c r="G10" s="131">
        <v>0</v>
      </c>
      <c r="H10" s="133" t="s">
        <v>230</v>
      </c>
      <c r="I10" s="133"/>
      <c r="J10" s="159">
        <v>2</v>
      </c>
      <c r="K10" s="159" t="s">
        <v>22</v>
      </c>
      <c r="L10" s="160"/>
      <c r="M10" s="161" t="s">
        <v>23</v>
      </c>
      <c r="N10" s="162" t="s">
        <v>227</v>
      </c>
      <c r="O10" s="160" t="s">
        <v>28</v>
      </c>
    </row>
    <row r="11" spans="1:1021" ht="20.100000000000001" customHeight="1">
      <c r="A11" s="357" t="s">
        <v>20</v>
      </c>
      <c r="B11" s="166" t="s">
        <v>235</v>
      </c>
      <c r="C11" s="358"/>
      <c r="D11" s="358">
        <v>20</v>
      </c>
      <c r="E11" s="358">
        <v>10</v>
      </c>
      <c r="F11" s="358">
        <v>0</v>
      </c>
      <c r="G11" s="358">
        <v>0</v>
      </c>
      <c r="H11" s="357" t="s">
        <v>230</v>
      </c>
      <c r="I11" s="357"/>
      <c r="J11" s="159">
        <v>2</v>
      </c>
      <c r="K11" s="159" t="s">
        <v>22</v>
      </c>
      <c r="L11" s="159"/>
      <c r="M11" s="359" t="s">
        <v>23</v>
      </c>
      <c r="N11" s="360" t="s">
        <v>227</v>
      </c>
      <c r="O11" s="159" t="s">
        <v>28</v>
      </c>
    </row>
    <row r="12" spans="1:1021" ht="20.100000000000001" customHeight="1">
      <c r="A12" s="357" t="s">
        <v>20</v>
      </c>
      <c r="B12" s="166" t="s">
        <v>236</v>
      </c>
      <c r="C12" s="358"/>
      <c r="D12" s="358">
        <v>16</v>
      </c>
      <c r="E12" s="358">
        <v>8</v>
      </c>
      <c r="F12" s="358">
        <v>0</v>
      </c>
      <c r="G12" s="358">
        <v>0</v>
      </c>
      <c r="H12" s="357" t="s">
        <v>230</v>
      </c>
      <c r="I12" s="357"/>
      <c r="J12" s="159">
        <v>2</v>
      </c>
      <c r="K12" s="159" t="s">
        <v>22</v>
      </c>
      <c r="L12" s="159"/>
      <c r="M12" s="359" t="s">
        <v>23</v>
      </c>
      <c r="N12" s="360" t="s">
        <v>227</v>
      </c>
      <c r="O12" s="159" t="s">
        <v>28</v>
      </c>
    </row>
    <row r="13" spans="1:1021" ht="20.100000000000001" customHeight="1">
      <c r="A13" s="146" t="s">
        <v>17</v>
      </c>
      <c r="B13" s="147" t="s">
        <v>212</v>
      </c>
      <c r="C13" s="148">
        <f>SUM(D13:F13)</f>
        <v>66</v>
      </c>
      <c r="D13" s="149">
        <f>SUM(D14:D16)</f>
        <v>44</v>
      </c>
      <c r="E13" s="149">
        <f>SUM(E14:E16)</f>
        <v>22</v>
      </c>
      <c r="F13" s="149">
        <f>SUM(F14:F16)</f>
        <v>0</v>
      </c>
      <c r="G13" s="149">
        <f>SUM(G14:G16)</f>
        <v>0</v>
      </c>
      <c r="H13" s="164"/>
      <c r="I13" s="151">
        <v>5</v>
      </c>
      <c r="J13" s="165">
        <f>SUM(J14:J16)</f>
        <v>3</v>
      </c>
      <c r="K13" s="165" t="s">
        <v>22</v>
      </c>
      <c r="L13" s="153"/>
      <c r="M13" s="154" t="s">
        <v>19</v>
      </c>
      <c r="N13" s="155" t="s">
        <v>227</v>
      </c>
      <c r="O13" s="153"/>
      <c r="P13" s="136">
        <f>IF(ISBLANK(A13),0,1)</f>
        <v>1</v>
      </c>
    </row>
    <row r="14" spans="1:1021" ht="20.100000000000001" customHeight="1">
      <c r="A14" s="133" t="s">
        <v>20</v>
      </c>
      <c r="B14" s="156" t="s">
        <v>237</v>
      </c>
      <c r="C14" s="157"/>
      <c r="D14" s="131">
        <v>12</v>
      </c>
      <c r="E14" s="131">
        <v>6</v>
      </c>
      <c r="F14" s="131">
        <v>0</v>
      </c>
      <c r="G14" s="131">
        <v>0</v>
      </c>
      <c r="H14" s="158">
        <f>1/3</f>
        <v>0.33333333333333331</v>
      </c>
      <c r="I14" s="163"/>
      <c r="J14" s="159">
        <v>1</v>
      </c>
      <c r="K14" s="159" t="s">
        <v>22</v>
      </c>
      <c r="L14" s="160"/>
      <c r="M14" s="161" t="s">
        <v>23</v>
      </c>
      <c r="N14" s="162" t="s">
        <v>227</v>
      </c>
      <c r="O14" s="160" t="s">
        <v>28</v>
      </c>
    </row>
    <row r="15" spans="1:1021" ht="20.100000000000001" customHeight="1">
      <c r="A15" s="133" t="s">
        <v>20</v>
      </c>
      <c r="B15" s="167" t="s">
        <v>238</v>
      </c>
      <c r="C15" s="131"/>
      <c r="D15" s="131">
        <v>12</v>
      </c>
      <c r="E15" s="131">
        <v>6</v>
      </c>
      <c r="F15" s="131">
        <v>0</v>
      </c>
      <c r="G15" s="131">
        <v>0</v>
      </c>
      <c r="H15" s="158">
        <f>1/3</f>
        <v>0.33333333333333331</v>
      </c>
      <c r="I15" s="163"/>
      <c r="J15" s="159">
        <v>1</v>
      </c>
      <c r="K15" s="159" t="s">
        <v>22</v>
      </c>
      <c r="L15" s="160"/>
      <c r="M15" s="161" t="s">
        <v>23</v>
      </c>
      <c r="N15" s="162" t="s">
        <v>227</v>
      </c>
      <c r="O15" s="160" t="s">
        <v>239</v>
      </c>
    </row>
    <row r="16" spans="1:1021" ht="20.100000000000001" customHeight="1">
      <c r="A16" s="133" t="s">
        <v>20</v>
      </c>
      <c r="B16" s="167" t="s">
        <v>240</v>
      </c>
      <c r="C16" s="131"/>
      <c r="D16" s="131">
        <v>20</v>
      </c>
      <c r="E16" s="131">
        <v>10</v>
      </c>
      <c r="F16" s="131">
        <v>0</v>
      </c>
      <c r="G16" s="131">
        <v>0</v>
      </c>
      <c r="H16" s="158">
        <f>1/3</f>
        <v>0.33333333333333331</v>
      </c>
      <c r="I16" s="163"/>
      <c r="J16" s="159">
        <v>1</v>
      </c>
      <c r="K16" s="159" t="s">
        <v>22</v>
      </c>
      <c r="L16" s="160"/>
      <c r="M16" s="161" t="s">
        <v>23</v>
      </c>
      <c r="N16" s="162" t="s">
        <v>227</v>
      </c>
      <c r="O16" s="160" t="s">
        <v>239</v>
      </c>
    </row>
    <row r="17" spans="1:1022" ht="20.100000000000001" customHeight="1">
      <c r="A17" s="146" t="s">
        <v>17</v>
      </c>
      <c r="B17" s="147" t="s">
        <v>241</v>
      </c>
      <c r="C17" s="148">
        <f>SUM(D17:F17)</f>
        <v>60</v>
      </c>
      <c r="D17" s="149">
        <f>SUM(D18:D20)</f>
        <v>40</v>
      </c>
      <c r="E17" s="149">
        <f>SUM(E18:E20)</f>
        <v>20</v>
      </c>
      <c r="F17" s="149">
        <f>SUM(F18:F20)</f>
        <v>0</v>
      </c>
      <c r="G17" s="149">
        <f>SUM(G18:G20)</f>
        <v>0</v>
      </c>
      <c r="H17" s="164"/>
      <c r="I17" s="151">
        <v>4</v>
      </c>
      <c r="J17" s="165">
        <f>SUM(J18:J20)</f>
        <v>3</v>
      </c>
      <c r="K17" s="165" t="s">
        <v>22</v>
      </c>
      <c r="L17" s="153"/>
      <c r="M17" s="154" t="s">
        <v>19</v>
      </c>
      <c r="N17" s="155" t="s">
        <v>227</v>
      </c>
      <c r="O17" s="153"/>
      <c r="P17" s="136">
        <f>IF(ISBLANK(A17),0,1)</f>
        <v>1</v>
      </c>
    </row>
    <row r="18" spans="1:1022" ht="20.100000000000001" customHeight="1">
      <c r="A18" s="133" t="s">
        <v>20</v>
      </c>
      <c r="B18" s="156" t="s">
        <v>242</v>
      </c>
      <c r="C18" s="157"/>
      <c r="D18" s="131">
        <v>16</v>
      </c>
      <c r="E18" s="131">
        <v>8</v>
      </c>
      <c r="F18" s="131">
        <v>0</v>
      </c>
      <c r="G18" s="131">
        <v>0</v>
      </c>
      <c r="H18" s="158">
        <f>1/3</f>
        <v>0.33333333333333331</v>
      </c>
      <c r="I18" s="133"/>
      <c r="J18" s="159">
        <v>1</v>
      </c>
      <c r="K18" s="159" t="s">
        <v>22</v>
      </c>
      <c r="L18" s="160"/>
      <c r="M18" s="161" t="s">
        <v>23</v>
      </c>
      <c r="N18" s="162" t="s">
        <v>227</v>
      </c>
      <c r="O18" s="160" t="s">
        <v>28</v>
      </c>
    </row>
    <row r="19" spans="1:1022" s="137" customFormat="1" ht="20.100000000000001" customHeight="1">
      <c r="A19" s="133" t="s">
        <v>20</v>
      </c>
      <c r="B19" s="156" t="s">
        <v>243</v>
      </c>
      <c r="C19" s="157"/>
      <c r="D19" s="131">
        <v>12</v>
      </c>
      <c r="E19" s="131">
        <v>6</v>
      </c>
      <c r="F19" s="131">
        <v>0</v>
      </c>
      <c r="G19" s="131">
        <v>0</v>
      </c>
      <c r="H19" s="158">
        <f>1/3</f>
        <v>0.33333333333333331</v>
      </c>
      <c r="I19" s="133"/>
      <c r="J19" s="159">
        <v>1</v>
      </c>
      <c r="K19" s="159" t="s">
        <v>22</v>
      </c>
      <c r="L19" s="160"/>
      <c r="M19" s="161" t="s">
        <v>23</v>
      </c>
      <c r="N19" s="162" t="s">
        <v>227</v>
      </c>
      <c r="O19" s="160" t="s">
        <v>28</v>
      </c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  <c r="CB19" s="138"/>
      <c r="CC19" s="138"/>
      <c r="CD19" s="138"/>
      <c r="CE19" s="138"/>
      <c r="CF19" s="138"/>
      <c r="CG19" s="138"/>
      <c r="CH19" s="138"/>
      <c r="CI19" s="138"/>
      <c r="CJ19" s="138"/>
      <c r="CK19" s="138"/>
      <c r="CL19" s="138"/>
      <c r="CM19" s="138"/>
      <c r="CN19" s="138"/>
      <c r="CO19" s="138"/>
      <c r="CP19" s="138"/>
      <c r="CQ19" s="138"/>
      <c r="CR19" s="138"/>
      <c r="CS19" s="138"/>
      <c r="CT19" s="138"/>
      <c r="CU19" s="138"/>
      <c r="CV19" s="138"/>
      <c r="CW19" s="138"/>
      <c r="CX19" s="138"/>
      <c r="CY19" s="138"/>
      <c r="CZ19" s="138"/>
      <c r="DA19" s="138"/>
      <c r="DB19" s="138"/>
      <c r="DC19" s="138"/>
      <c r="DD19" s="138"/>
      <c r="DE19" s="138"/>
      <c r="DF19" s="138"/>
      <c r="DG19" s="138"/>
      <c r="DH19" s="138"/>
      <c r="DI19" s="138"/>
      <c r="DJ19" s="138"/>
      <c r="DK19" s="138"/>
      <c r="DL19" s="138"/>
      <c r="DM19" s="138"/>
      <c r="DN19" s="138"/>
      <c r="DO19" s="138"/>
      <c r="DP19" s="138"/>
      <c r="DQ19" s="138"/>
      <c r="DR19" s="138"/>
      <c r="DS19" s="138"/>
      <c r="DT19" s="138"/>
      <c r="DU19" s="138"/>
      <c r="DV19" s="138"/>
      <c r="DW19" s="138"/>
      <c r="DX19" s="138"/>
      <c r="DY19" s="138"/>
      <c r="DZ19" s="138"/>
      <c r="EA19" s="138"/>
      <c r="EB19" s="138"/>
      <c r="EC19" s="138"/>
      <c r="ED19" s="138"/>
      <c r="EE19" s="138"/>
      <c r="EF19" s="138"/>
      <c r="EG19" s="138"/>
      <c r="EH19" s="138"/>
      <c r="EI19" s="138"/>
      <c r="EJ19" s="138"/>
      <c r="EK19" s="138"/>
      <c r="EL19" s="138"/>
      <c r="EM19" s="138"/>
      <c r="EN19" s="138"/>
      <c r="EO19" s="138"/>
      <c r="EP19" s="138"/>
      <c r="EQ19" s="138"/>
      <c r="ER19" s="138"/>
      <c r="ES19" s="138"/>
      <c r="ET19" s="138"/>
      <c r="EU19" s="138"/>
      <c r="EV19" s="138"/>
      <c r="EW19" s="138"/>
      <c r="EX19" s="138"/>
      <c r="EY19" s="138"/>
      <c r="EZ19" s="138"/>
      <c r="FA19" s="138"/>
      <c r="FB19" s="138"/>
      <c r="FC19" s="138"/>
      <c r="FD19" s="138"/>
      <c r="FE19" s="138"/>
      <c r="FF19" s="138"/>
      <c r="FG19" s="138"/>
      <c r="FH19" s="138"/>
      <c r="FI19" s="138"/>
      <c r="FJ19" s="138"/>
      <c r="FK19" s="138"/>
      <c r="FL19" s="138"/>
      <c r="FM19" s="138"/>
      <c r="FN19" s="138"/>
      <c r="FO19" s="138"/>
      <c r="FP19" s="138"/>
      <c r="FQ19" s="138"/>
      <c r="FR19" s="138"/>
      <c r="FS19" s="138"/>
      <c r="FT19" s="138"/>
      <c r="FU19" s="138"/>
      <c r="FV19" s="138"/>
      <c r="FW19" s="138"/>
      <c r="FX19" s="138"/>
      <c r="FY19" s="138"/>
      <c r="FZ19" s="138"/>
      <c r="GA19" s="138"/>
      <c r="GB19" s="138"/>
      <c r="GC19" s="138"/>
      <c r="GD19" s="138"/>
      <c r="GE19" s="138"/>
      <c r="GF19" s="138"/>
      <c r="GG19" s="138"/>
      <c r="GH19" s="138"/>
      <c r="GI19" s="138"/>
      <c r="GJ19" s="138"/>
      <c r="GK19" s="138"/>
      <c r="GL19" s="138"/>
      <c r="GM19" s="138"/>
      <c r="GN19" s="138"/>
      <c r="GO19" s="138"/>
      <c r="GP19" s="138"/>
      <c r="GQ19" s="138"/>
      <c r="GR19" s="138"/>
      <c r="GS19" s="138"/>
      <c r="GT19" s="138"/>
      <c r="GU19" s="138"/>
      <c r="GV19" s="138"/>
      <c r="GW19" s="138"/>
      <c r="GX19" s="138"/>
      <c r="GY19" s="138"/>
      <c r="GZ19" s="138"/>
      <c r="HA19" s="138"/>
      <c r="HB19" s="138"/>
      <c r="HC19" s="138"/>
      <c r="HD19" s="138"/>
      <c r="HE19" s="138"/>
      <c r="HF19" s="138"/>
      <c r="HG19" s="138"/>
      <c r="HH19" s="138"/>
      <c r="HI19" s="138"/>
      <c r="HJ19" s="138"/>
      <c r="HK19" s="138"/>
      <c r="HL19" s="138"/>
      <c r="HM19" s="138"/>
      <c r="HN19" s="138"/>
      <c r="HO19" s="138"/>
      <c r="HP19" s="138"/>
      <c r="HQ19" s="138"/>
      <c r="HR19" s="138"/>
      <c r="HS19" s="138"/>
      <c r="HT19" s="138"/>
      <c r="HU19" s="138"/>
      <c r="HV19" s="138"/>
      <c r="HW19" s="138"/>
      <c r="HX19" s="138"/>
      <c r="HY19" s="138"/>
      <c r="HZ19" s="138"/>
      <c r="IA19" s="138"/>
      <c r="IB19" s="138"/>
      <c r="IC19" s="138"/>
      <c r="ID19" s="138"/>
      <c r="IE19" s="138"/>
      <c r="IF19" s="138"/>
      <c r="IG19" s="138"/>
      <c r="IH19" s="138"/>
      <c r="II19" s="138"/>
      <c r="IJ19" s="138"/>
      <c r="IK19" s="138"/>
      <c r="IL19" s="138"/>
      <c r="IM19" s="138"/>
      <c r="IN19" s="138"/>
      <c r="IO19" s="138"/>
      <c r="IP19" s="138"/>
      <c r="IQ19" s="138"/>
      <c r="IR19" s="138"/>
      <c r="IS19" s="138"/>
      <c r="IT19" s="138"/>
      <c r="IU19" s="13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  <c r="JF19" s="138"/>
      <c r="JG19" s="138"/>
      <c r="JH19" s="138"/>
      <c r="JI19" s="138"/>
      <c r="JJ19" s="138"/>
      <c r="JK19" s="138"/>
      <c r="JL19" s="138"/>
      <c r="JM19" s="138"/>
      <c r="JN19" s="138"/>
      <c r="JO19" s="138"/>
      <c r="JP19" s="138"/>
      <c r="JQ19" s="138"/>
      <c r="JR19" s="138"/>
      <c r="JS19" s="138"/>
      <c r="JT19" s="138"/>
      <c r="JU19" s="138"/>
      <c r="JV19" s="138"/>
      <c r="JW19" s="138"/>
      <c r="JX19" s="138"/>
      <c r="JY19" s="138"/>
      <c r="JZ19" s="138"/>
      <c r="KA19" s="138"/>
      <c r="KB19" s="138"/>
      <c r="KC19" s="138"/>
      <c r="KD19" s="138"/>
      <c r="KE19" s="138"/>
      <c r="KF19" s="138"/>
      <c r="KG19" s="138"/>
      <c r="KH19" s="138"/>
      <c r="KI19" s="138"/>
      <c r="KJ19" s="138"/>
      <c r="KK19" s="138"/>
      <c r="KL19" s="138"/>
      <c r="KM19" s="138"/>
      <c r="KN19" s="138"/>
      <c r="KO19" s="138"/>
      <c r="KP19" s="138"/>
      <c r="KQ19" s="138"/>
      <c r="KR19" s="138"/>
      <c r="KS19" s="138"/>
      <c r="KT19" s="138"/>
      <c r="KU19" s="138"/>
      <c r="KV19" s="138"/>
      <c r="KW19" s="138"/>
      <c r="KX19" s="138"/>
      <c r="KY19" s="138"/>
      <c r="KZ19" s="138"/>
      <c r="LA19" s="138"/>
      <c r="LB19" s="138"/>
      <c r="LC19" s="138"/>
      <c r="LD19" s="138"/>
      <c r="LE19" s="138"/>
      <c r="LF19" s="138"/>
      <c r="LG19" s="138"/>
      <c r="LH19" s="138"/>
      <c r="LI19" s="138"/>
      <c r="LJ19" s="138"/>
      <c r="LK19" s="138"/>
      <c r="LL19" s="138"/>
      <c r="LM19" s="138"/>
      <c r="LN19" s="138"/>
      <c r="LO19" s="138"/>
      <c r="LP19" s="138"/>
      <c r="LQ19" s="138"/>
      <c r="LR19" s="138"/>
      <c r="LS19" s="138"/>
      <c r="LT19" s="138"/>
      <c r="LU19" s="138"/>
      <c r="LV19" s="138"/>
      <c r="LW19" s="138"/>
      <c r="LX19" s="138"/>
      <c r="LY19" s="138"/>
      <c r="LZ19" s="138"/>
      <c r="MA19" s="138"/>
      <c r="MB19" s="138"/>
      <c r="MC19" s="138"/>
      <c r="MD19" s="138"/>
      <c r="ME19" s="138"/>
      <c r="MF19" s="138"/>
      <c r="MG19" s="138"/>
      <c r="MH19" s="138"/>
      <c r="MI19" s="138"/>
      <c r="MJ19" s="138"/>
      <c r="MK19" s="138"/>
      <c r="ML19" s="138"/>
      <c r="MM19" s="138"/>
      <c r="MN19" s="138"/>
      <c r="MO19" s="138"/>
      <c r="MP19" s="138"/>
      <c r="MQ19" s="138"/>
      <c r="MR19" s="138"/>
      <c r="MS19" s="138"/>
      <c r="MT19" s="138"/>
      <c r="MU19" s="138"/>
      <c r="MV19" s="138"/>
      <c r="MW19" s="138"/>
      <c r="MX19" s="138"/>
      <c r="MY19" s="138"/>
      <c r="MZ19" s="138"/>
      <c r="NA19" s="138"/>
      <c r="NB19" s="138"/>
      <c r="NC19" s="138"/>
      <c r="ND19" s="138"/>
      <c r="NE19" s="138"/>
      <c r="NF19" s="138"/>
      <c r="NG19" s="138"/>
      <c r="NH19" s="138"/>
      <c r="NI19" s="138"/>
      <c r="NJ19" s="138"/>
      <c r="NK19" s="138"/>
      <c r="NL19" s="138"/>
      <c r="NM19" s="138"/>
      <c r="NN19" s="138"/>
      <c r="NO19" s="138"/>
      <c r="NP19" s="138"/>
      <c r="NQ19" s="138"/>
      <c r="NR19" s="138"/>
      <c r="NS19" s="138"/>
      <c r="NT19" s="138"/>
      <c r="NU19" s="138"/>
      <c r="NV19" s="138"/>
      <c r="NW19" s="138"/>
      <c r="NX19" s="138"/>
      <c r="NY19" s="138"/>
      <c r="NZ19" s="138"/>
      <c r="OA19" s="138"/>
      <c r="OB19" s="138"/>
      <c r="OC19" s="138"/>
      <c r="OD19" s="138"/>
      <c r="OE19" s="138"/>
      <c r="OF19" s="138"/>
      <c r="OG19" s="138"/>
      <c r="OH19" s="138"/>
      <c r="OI19" s="138"/>
      <c r="OJ19" s="138"/>
      <c r="OK19" s="138"/>
      <c r="OL19" s="138"/>
      <c r="OM19" s="138"/>
      <c r="ON19" s="138"/>
      <c r="OO19" s="138"/>
      <c r="OP19" s="138"/>
      <c r="OQ19" s="138"/>
      <c r="OR19" s="138"/>
      <c r="OS19" s="138"/>
      <c r="OT19" s="138"/>
      <c r="OU19" s="138"/>
      <c r="OV19" s="138"/>
      <c r="OW19" s="138"/>
      <c r="OX19" s="138"/>
      <c r="OY19" s="138"/>
      <c r="OZ19" s="138"/>
      <c r="PA19" s="138"/>
      <c r="PB19" s="138"/>
      <c r="PC19" s="138"/>
      <c r="PD19" s="138"/>
      <c r="PE19" s="138"/>
      <c r="PF19" s="138"/>
      <c r="PG19" s="138"/>
      <c r="PH19" s="138"/>
      <c r="PI19" s="138"/>
      <c r="PJ19" s="138"/>
      <c r="PK19" s="138"/>
      <c r="PL19" s="138"/>
      <c r="PM19" s="138"/>
      <c r="PN19" s="138"/>
      <c r="PO19" s="138"/>
      <c r="PP19" s="138"/>
      <c r="PQ19" s="138"/>
      <c r="PR19" s="138"/>
      <c r="PS19" s="138"/>
      <c r="PT19" s="138"/>
      <c r="PU19" s="138"/>
      <c r="PV19" s="138"/>
      <c r="PW19" s="138"/>
      <c r="PX19" s="138"/>
      <c r="PY19" s="138"/>
      <c r="PZ19" s="138"/>
      <c r="QA19" s="138"/>
      <c r="QB19" s="138"/>
      <c r="QC19" s="138"/>
      <c r="QD19" s="138"/>
      <c r="QE19" s="138"/>
      <c r="QF19" s="138"/>
      <c r="QG19" s="138"/>
      <c r="QH19" s="138"/>
      <c r="QI19" s="138"/>
      <c r="QJ19" s="138"/>
      <c r="QK19" s="138"/>
      <c r="QL19" s="138"/>
      <c r="QM19" s="138"/>
      <c r="QN19" s="138"/>
      <c r="QO19" s="138"/>
      <c r="QP19" s="138"/>
      <c r="QQ19" s="138"/>
      <c r="QR19" s="138"/>
      <c r="QS19" s="138"/>
      <c r="QT19" s="138"/>
      <c r="QU19" s="138"/>
      <c r="QV19" s="138"/>
      <c r="QW19" s="138"/>
      <c r="QX19" s="138"/>
      <c r="QY19" s="138"/>
      <c r="QZ19" s="138"/>
      <c r="RA19" s="138"/>
      <c r="RB19" s="138"/>
      <c r="RC19" s="138"/>
      <c r="RD19" s="138"/>
      <c r="RE19" s="138"/>
      <c r="RF19" s="138"/>
      <c r="RG19" s="138"/>
      <c r="RH19" s="138"/>
      <c r="RI19" s="138"/>
      <c r="RJ19" s="138"/>
      <c r="RK19" s="138"/>
      <c r="RL19" s="138"/>
      <c r="RM19" s="138"/>
      <c r="RN19" s="138"/>
      <c r="RO19" s="138"/>
      <c r="RP19" s="138"/>
      <c r="RQ19" s="138"/>
      <c r="RR19" s="138"/>
      <c r="RS19" s="138"/>
      <c r="RT19" s="138"/>
      <c r="RU19" s="138"/>
      <c r="RV19" s="138"/>
      <c r="RW19" s="138"/>
      <c r="RX19" s="138"/>
      <c r="RY19" s="138"/>
      <c r="RZ19" s="138"/>
      <c r="SA19" s="138"/>
      <c r="SB19" s="138"/>
      <c r="SC19" s="138"/>
      <c r="SD19" s="138"/>
      <c r="SE19" s="138"/>
      <c r="SF19" s="138"/>
      <c r="SG19" s="138"/>
      <c r="SH19" s="138"/>
      <c r="SI19" s="138"/>
      <c r="SJ19" s="138"/>
      <c r="SK19" s="138"/>
      <c r="SL19" s="138"/>
      <c r="SM19" s="138"/>
      <c r="SN19" s="138"/>
      <c r="SO19" s="138"/>
      <c r="SP19" s="138"/>
      <c r="SQ19" s="138"/>
      <c r="SR19" s="138"/>
      <c r="SS19" s="138"/>
      <c r="ST19" s="138"/>
      <c r="SU19" s="138"/>
      <c r="SV19" s="138"/>
      <c r="SW19" s="138"/>
      <c r="SX19" s="138"/>
      <c r="SY19" s="138"/>
      <c r="SZ19" s="138"/>
      <c r="TA19" s="138"/>
      <c r="TB19" s="138"/>
      <c r="TC19" s="138"/>
      <c r="TD19" s="138"/>
      <c r="TE19" s="138"/>
      <c r="TF19" s="138"/>
      <c r="TG19" s="138"/>
      <c r="TH19" s="138"/>
      <c r="TI19" s="138"/>
      <c r="TJ19" s="138"/>
      <c r="TK19" s="138"/>
      <c r="TL19" s="138"/>
      <c r="TM19" s="138"/>
      <c r="TN19" s="138"/>
      <c r="TO19" s="138"/>
      <c r="TP19" s="138"/>
      <c r="TQ19" s="138"/>
      <c r="TR19" s="138"/>
      <c r="TS19" s="138"/>
      <c r="TT19" s="138"/>
      <c r="TU19" s="138"/>
      <c r="TV19" s="138"/>
      <c r="TW19" s="138"/>
      <c r="TX19" s="138"/>
      <c r="TY19" s="138"/>
      <c r="TZ19" s="138"/>
      <c r="UA19" s="138"/>
      <c r="UB19" s="138"/>
      <c r="UC19" s="138"/>
      <c r="UD19" s="138"/>
      <c r="UE19" s="138"/>
      <c r="UF19" s="138"/>
      <c r="UG19" s="138"/>
      <c r="UH19" s="138"/>
      <c r="UI19" s="138"/>
      <c r="UJ19" s="138"/>
      <c r="UK19" s="138"/>
      <c r="UL19" s="138"/>
      <c r="UM19" s="138"/>
      <c r="UN19" s="138"/>
      <c r="UO19" s="138"/>
      <c r="UP19" s="138"/>
      <c r="UQ19" s="138"/>
      <c r="UR19" s="138"/>
      <c r="US19" s="138"/>
      <c r="UT19" s="138"/>
      <c r="UU19" s="138"/>
      <c r="UV19" s="138"/>
      <c r="UW19" s="138"/>
      <c r="UX19" s="138"/>
      <c r="UY19" s="138"/>
      <c r="UZ19" s="138"/>
      <c r="VA19" s="138"/>
      <c r="VB19" s="138"/>
      <c r="VC19" s="138"/>
      <c r="VD19" s="138"/>
      <c r="VE19" s="138"/>
      <c r="VF19" s="138"/>
      <c r="VG19" s="138"/>
      <c r="VH19" s="138"/>
      <c r="VI19" s="138"/>
      <c r="VJ19" s="138"/>
      <c r="VK19" s="138"/>
      <c r="VL19" s="138"/>
      <c r="VM19" s="138"/>
      <c r="VN19" s="138"/>
      <c r="VO19" s="138"/>
      <c r="VP19" s="138"/>
      <c r="VQ19" s="138"/>
      <c r="VR19" s="138"/>
      <c r="VS19" s="138"/>
      <c r="VT19" s="138"/>
      <c r="VU19" s="138"/>
      <c r="VV19" s="138"/>
      <c r="VW19" s="138"/>
      <c r="VX19" s="138"/>
      <c r="VY19" s="138"/>
      <c r="VZ19" s="138"/>
      <c r="WA19" s="138"/>
      <c r="WB19" s="138"/>
      <c r="WC19" s="138"/>
      <c r="WD19" s="138"/>
      <c r="WE19" s="138"/>
      <c r="WF19" s="138"/>
      <c r="WG19" s="138"/>
      <c r="WH19" s="138"/>
      <c r="WI19" s="138"/>
      <c r="WJ19" s="138"/>
      <c r="WK19" s="138"/>
      <c r="WL19" s="138"/>
      <c r="WM19" s="138"/>
      <c r="WN19" s="138"/>
      <c r="WO19" s="138"/>
      <c r="WP19" s="138"/>
      <c r="WQ19" s="138"/>
      <c r="WR19" s="138"/>
      <c r="WS19" s="138"/>
      <c r="WT19" s="138"/>
      <c r="WU19" s="138"/>
      <c r="WV19" s="138"/>
      <c r="WW19" s="138"/>
      <c r="WX19" s="138"/>
      <c r="WY19" s="138"/>
      <c r="WZ19" s="138"/>
      <c r="XA19" s="138"/>
      <c r="XB19" s="138"/>
      <c r="XC19" s="138"/>
      <c r="XD19" s="138"/>
      <c r="XE19" s="138"/>
      <c r="XF19" s="138"/>
      <c r="XG19" s="138"/>
      <c r="XH19" s="138"/>
      <c r="XI19" s="138"/>
      <c r="XJ19" s="138"/>
      <c r="XK19" s="138"/>
      <c r="XL19" s="138"/>
      <c r="XM19" s="138"/>
      <c r="XN19" s="138"/>
      <c r="XO19" s="138"/>
      <c r="XP19" s="138"/>
      <c r="XQ19" s="138"/>
      <c r="XR19" s="138"/>
      <c r="XS19" s="138"/>
      <c r="XT19" s="138"/>
      <c r="XU19" s="138"/>
      <c r="XV19" s="138"/>
      <c r="XW19" s="138"/>
      <c r="XX19" s="138"/>
      <c r="XY19" s="138"/>
      <c r="XZ19" s="138"/>
      <c r="YA19" s="138"/>
      <c r="YB19" s="138"/>
      <c r="YC19" s="138"/>
      <c r="YD19" s="138"/>
      <c r="YE19" s="138"/>
      <c r="YF19" s="138"/>
      <c r="YG19" s="138"/>
      <c r="YH19" s="138"/>
      <c r="YI19" s="138"/>
      <c r="YJ19" s="138"/>
      <c r="YK19" s="138"/>
      <c r="YL19" s="138"/>
      <c r="YM19" s="138"/>
      <c r="YN19" s="138"/>
      <c r="YO19" s="138"/>
      <c r="YP19" s="138"/>
      <c r="YQ19" s="138"/>
      <c r="YR19" s="138"/>
      <c r="YS19" s="138"/>
      <c r="YT19" s="138"/>
      <c r="YU19" s="138"/>
      <c r="YV19" s="138"/>
      <c r="YW19" s="138"/>
      <c r="YX19" s="138"/>
      <c r="YY19" s="138"/>
      <c r="YZ19" s="138"/>
      <c r="ZA19" s="138"/>
      <c r="ZB19" s="138"/>
      <c r="ZC19" s="138"/>
      <c r="ZD19" s="138"/>
      <c r="ZE19" s="138"/>
      <c r="ZF19" s="138"/>
      <c r="ZG19" s="138"/>
      <c r="ZH19" s="138"/>
      <c r="ZI19" s="138"/>
      <c r="ZJ19" s="138"/>
      <c r="ZK19" s="138"/>
      <c r="ZL19" s="138"/>
      <c r="ZM19" s="138"/>
      <c r="ZN19" s="138"/>
      <c r="ZO19" s="138"/>
      <c r="ZP19" s="138"/>
      <c r="ZQ19" s="138"/>
      <c r="ZR19" s="138"/>
      <c r="ZS19" s="138"/>
      <c r="ZT19" s="138"/>
      <c r="ZU19" s="138"/>
      <c r="ZV19" s="138"/>
      <c r="ZW19" s="138"/>
      <c r="ZX19" s="138"/>
      <c r="ZY19" s="138"/>
      <c r="ZZ19" s="138"/>
      <c r="AAA19" s="138"/>
      <c r="AAB19" s="138"/>
      <c r="AAC19" s="138"/>
      <c r="AAD19" s="138"/>
      <c r="AAE19" s="138"/>
      <c r="AAF19" s="138"/>
      <c r="AAG19" s="138"/>
      <c r="AAH19" s="138"/>
      <c r="AAI19" s="138"/>
      <c r="AAJ19" s="138"/>
      <c r="AAK19" s="138"/>
      <c r="AAL19" s="138"/>
      <c r="AAM19" s="138"/>
      <c r="AAN19" s="138"/>
      <c r="AAO19" s="138"/>
      <c r="AAP19" s="138"/>
      <c r="AAQ19" s="138"/>
      <c r="AAR19" s="138"/>
      <c r="AAS19" s="138"/>
      <c r="AAT19" s="138"/>
      <c r="AAU19" s="138"/>
      <c r="AAV19" s="138"/>
      <c r="AAW19" s="138"/>
      <c r="AAX19" s="138"/>
      <c r="AAY19" s="138"/>
      <c r="AAZ19" s="138"/>
      <c r="ABA19" s="138"/>
      <c r="ABB19" s="138"/>
      <c r="ABC19" s="138"/>
      <c r="ABD19" s="138"/>
      <c r="ABE19" s="138"/>
      <c r="ABF19" s="138"/>
      <c r="ABG19" s="138"/>
      <c r="ABH19" s="138"/>
      <c r="ABI19" s="138"/>
      <c r="ABJ19" s="138"/>
      <c r="ABK19" s="138"/>
      <c r="ABL19" s="138"/>
      <c r="ABM19" s="138"/>
      <c r="ABN19" s="138"/>
      <c r="ABO19" s="138"/>
      <c r="ABP19" s="138"/>
      <c r="ABQ19" s="138"/>
      <c r="ABR19" s="138"/>
      <c r="ABS19" s="138"/>
      <c r="ABT19" s="138"/>
      <c r="ABU19" s="138"/>
      <c r="ABV19" s="138"/>
      <c r="ABW19" s="138"/>
      <c r="ABX19" s="138"/>
      <c r="ABY19" s="138"/>
      <c r="ABZ19" s="138"/>
      <c r="ACA19" s="138"/>
      <c r="ACB19" s="138"/>
      <c r="ACC19" s="138"/>
      <c r="ACD19" s="138"/>
      <c r="ACE19" s="138"/>
      <c r="ACF19" s="138"/>
      <c r="ACG19" s="138"/>
      <c r="ACH19" s="138"/>
      <c r="ACI19" s="138"/>
      <c r="ACJ19" s="138"/>
      <c r="ACK19" s="138"/>
      <c r="ACL19" s="138"/>
      <c r="ACM19" s="138"/>
      <c r="ACN19" s="138"/>
      <c r="ACO19" s="138"/>
      <c r="ACP19" s="138"/>
      <c r="ACQ19" s="138"/>
      <c r="ACR19" s="138"/>
      <c r="ACS19" s="138"/>
      <c r="ACT19" s="138"/>
      <c r="ACU19" s="138"/>
      <c r="ACV19" s="138"/>
      <c r="ACW19" s="138"/>
      <c r="ACX19" s="138"/>
      <c r="ACY19" s="138"/>
      <c r="ACZ19" s="138"/>
      <c r="ADA19" s="138"/>
      <c r="ADB19" s="138"/>
      <c r="ADC19" s="138"/>
      <c r="ADD19" s="138"/>
      <c r="ADE19" s="138"/>
      <c r="ADF19" s="138"/>
      <c r="ADG19" s="138"/>
      <c r="ADH19" s="138"/>
      <c r="ADI19" s="138"/>
      <c r="ADJ19" s="138"/>
      <c r="ADK19" s="138"/>
      <c r="ADL19" s="138"/>
      <c r="ADM19" s="138"/>
      <c r="ADN19" s="138"/>
      <c r="ADO19" s="138"/>
      <c r="ADP19" s="138"/>
      <c r="ADQ19" s="138"/>
      <c r="ADR19" s="138"/>
      <c r="ADS19" s="138"/>
      <c r="ADT19" s="138"/>
      <c r="ADU19" s="138"/>
      <c r="ADV19" s="138"/>
      <c r="ADW19" s="138"/>
      <c r="ADX19" s="138"/>
      <c r="ADY19" s="138"/>
      <c r="ADZ19" s="138"/>
      <c r="AEA19" s="138"/>
      <c r="AEB19" s="138"/>
      <c r="AEC19" s="138"/>
      <c r="AED19" s="138"/>
      <c r="AEE19" s="138"/>
      <c r="AEF19" s="138"/>
      <c r="AEG19" s="138"/>
      <c r="AEH19" s="138"/>
      <c r="AEI19" s="138"/>
      <c r="AEJ19" s="138"/>
      <c r="AEK19" s="138"/>
      <c r="AEL19" s="138"/>
      <c r="AEM19" s="138"/>
      <c r="AEN19" s="138"/>
      <c r="AEO19" s="138"/>
      <c r="AEP19" s="138"/>
      <c r="AEQ19" s="138"/>
      <c r="AER19" s="138"/>
      <c r="AES19" s="138"/>
      <c r="AET19" s="138"/>
      <c r="AEU19" s="138"/>
      <c r="AEV19" s="138"/>
      <c r="AEW19" s="138"/>
      <c r="AEX19" s="138"/>
      <c r="AEY19" s="138"/>
      <c r="AEZ19" s="138"/>
      <c r="AFA19" s="138"/>
      <c r="AFB19" s="138"/>
      <c r="AFC19" s="138"/>
      <c r="AFD19" s="138"/>
      <c r="AFE19" s="138"/>
      <c r="AFF19" s="138"/>
      <c r="AFG19" s="138"/>
      <c r="AFH19" s="138"/>
      <c r="AFI19" s="138"/>
      <c r="AFJ19" s="138"/>
      <c r="AFK19" s="138"/>
      <c r="AFL19" s="138"/>
      <c r="AFM19" s="138"/>
      <c r="AFN19" s="138"/>
      <c r="AFO19" s="138"/>
      <c r="AFP19" s="138"/>
      <c r="AFQ19" s="138"/>
      <c r="AFR19" s="138"/>
      <c r="AFS19" s="138"/>
      <c r="AFT19" s="138"/>
      <c r="AFU19" s="138"/>
      <c r="AFV19" s="138"/>
      <c r="AFW19" s="138"/>
      <c r="AFX19" s="138"/>
      <c r="AFY19" s="138"/>
      <c r="AFZ19" s="138"/>
      <c r="AGA19" s="138"/>
      <c r="AGB19" s="138"/>
      <c r="AGC19" s="138"/>
      <c r="AGD19" s="138"/>
      <c r="AGE19" s="138"/>
      <c r="AGF19" s="138"/>
      <c r="AGG19" s="138"/>
      <c r="AGH19" s="138"/>
      <c r="AGI19" s="138"/>
      <c r="AGJ19" s="138"/>
      <c r="AGK19" s="138"/>
      <c r="AGL19" s="138"/>
      <c r="AGM19" s="138"/>
      <c r="AGN19" s="138"/>
      <c r="AGO19" s="138"/>
      <c r="AGP19" s="138"/>
      <c r="AGQ19" s="138"/>
      <c r="AGR19" s="138"/>
      <c r="AGS19" s="138"/>
      <c r="AGT19" s="138"/>
      <c r="AGU19" s="138"/>
      <c r="AGV19" s="138"/>
      <c r="AGW19" s="138"/>
      <c r="AGX19" s="138"/>
      <c r="AGY19" s="138"/>
      <c r="AGZ19" s="138"/>
      <c r="AHA19" s="138"/>
      <c r="AHB19" s="138"/>
      <c r="AHC19" s="138"/>
      <c r="AHD19" s="138"/>
      <c r="AHE19" s="138"/>
      <c r="AHF19" s="138"/>
      <c r="AHG19" s="138"/>
      <c r="AHH19" s="138"/>
      <c r="AHI19" s="138"/>
      <c r="AHJ19" s="138"/>
      <c r="AHK19" s="138"/>
      <c r="AHL19" s="138"/>
      <c r="AHM19" s="138"/>
      <c r="AHN19" s="138"/>
      <c r="AHO19" s="138"/>
      <c r="AHP19" s="138"/>
      <c r="AHQ19" s="138"/>
      <c r="AHR19" s="138"/>
      <c r="AHS19" s="138"/>
      <c r="AHT19" s="138"/>
      <c r="AHU19" s="138"/>
      <c r="AHV19" s="138"/>
      <c r="AHW19" s="138"/>
      <c r="AHX19" s="138"/>
      <c r="AHY19" s="138"/>
      <c r="AHZ19" s="138"/>
      <c r="AIA19" s="138"/>
      <c r="AIB19" s="138"/>
      <c r="AIC19" s="138"/>
      <c r="AID19" s="138"/>
      <c r="AIE19" s="138"/>
      <c r="AIF19" s="138"/>
      <c r="AIG19" s="138"/>
      <c r="AIH19" s="138"/>
      <c r="AII19" s="138"/>
      <c r="AIJ19" s="138"/>
      <c r="AIK19" s="138"/>
      <c r="AIL19" s="138"/>
      <c r="AIM19" s="138"/>
      <c r="AIN19" s="138"/>
      <c r="AIO19" s="138"/>
      <c r="AIP19" s="138"/>
      <c r="AIQ19" s="138"/>
      <c r="AIR19" s="138"/>
      <c r="AIS19" s="138"/>
      <c r="AIT19" s="138"/>
      <c r="AIU19" s="138"/>
      <c r="AIV19" s="138"/>
      <c r="AIW19" s="138"/>
      <c r="AIX19" s="138"/>
      <c r="AIY19" s="138"/>
      <c r="AIZ19" s="138"/>
      <c r="AJA19" s="138"/>
      <c r="AJB19" s="138"/>
      <c r="AJC19" s="138"/>
      <c r="AJD19" s="138"/>
      <c r="AJE19" s="138"/>
      <c r="AJF19" s="138"/>
      <c r="AJG19" s="138"/>
      <c r="AJH19" s="138"/>
      <c r="AJI19" s="138"/>
      <c r="AJJ19" s="138"/>
      <c r="AJK19" s="138"/>
      <c r="AJL19" s="138"/>
      <c r="AJM19" s="138"/>
      <c r="AJN19" s="138"/>
      <c r="AJO19" s="138"/>
      <c r="AJP19" s="138"/>
      <c r="AJQ19" s="138"/>
      <c r="AJR19" s="138"/>
      <c r="AJS19" s="138"/>
      <c r="AJT19" s="138"/>
      <c r="AJU19" s="138"/>
      <c r="AJV19" s="138"/>
      <c r="AJW19" s="138"/>
      <c r="AJX19" s="138"/>
      <c r="AJY19" s="138"/>
      <c r="AJZ19" s="138"/>
      <c r="AKA19" s="138"/>
      <c r="AKB19" s="138"/>
      <c r="AKC19" s="138"/>
      <c r="AKD19" s="138"/>
      <c r="AKE19" s="138"/>
      <c r="AKF19" s="138"/>
      <c r="AKG19" s="138"/>
      <c r="AKH19" s="138"/>
      <c r="AKI19" s="138"/>
      <c r="AKJ19" s="138"/>
      <c r="AKK19" s="138"/>
      <c r="AKL19" s="138"/>
      <c r="AKM19" s="138"/>
      <c r="AKN19" s="138"/>
      <c r="AKO19" s="138"/>
      <c r="AKP19" s="138"/>
      <c r="AKQ19" s="138"/>
      <c r="AKR19" s="138"/>
      <c r="AKS19" s="138"/>
      <c r="AKT19" s="138"/>
      <c r="AKU19" s="138"/>
      <c r="AKV19" s="138"/>
      <c r="AKW19" s="138"/>
      <c r="AKX19" s="138"/>
      <c r="AKY19" s="138"/>
      <c r="AKZ19" s="138"/>
      <c r="ALA19" s="138"/>
      <c r="ALB19" s="138"/>
      <c r="ALC19" s="138"/>
      <c r="ALD19" s="138"/>
      <c r="ALE19" s="138"/>
      <c r="ALF19" s="138"/>
      <c r="ALG19" s="138"/>
      <c r="ALH19" s="138"/>
      <c r="ALI19" s="138"/>
      <c r="ALJ19" s="138"/>
      <c r="ALK19" s="138"/>
      <c r="ALL19" s="138"/>
      <c r="ALM19" s="138"/>
      <c r="ALN19" s="138"/>
      <c r="ALO19" s="138"/>
      <c r="ALP19" s="138"/>
      <c r="ALQ19" s="138"/>
      <c r="ALR19" s="138"/>
      <c r="ALS19" s="138"/>
      <c r="ALT19" s="138"/>
      <c r="ALU19" s="138"/>
      <c r="ALV19" s="138"/>
      <c r="ALW19" s="138"/>
      <c r="ALX19" s="138"/>
      <c r="ALY19" s="138"/>
      <c r="ALZ19" s="138"/>
      <c r="AMA19" s="138"/>
      <c r="AMB19" s="138"/>
      <c r="AMC19" s="138"/>
      <c r="AMD19" s="138"/>
      <c r="AME19" s="138"/>
      <c r="AMF19" s="138"/>
      <c r="AMG19" s="138"/>
      <c r="AMH19" s="138"/>
    </row>
    <row r="20" spans="1:1022" s="138" customFormat="1" ht="48.75" customHeight="1">
      <c r="A20" s="133" t="s">
        <v>20</v>
      </c>
      <c r="B20" s="156" t="s">
        <v>244</v>
      </c>
      <c r="C20" s="157"/>
      <c r="D20" s="131">
        <v>12</v>
      </c>
      <c r="E20" s="131">
        <v>6</v>
      </c>
      <c r="F20" s="131">
        <v>0</v>
      </c>
      <c r="G20" s="131">
        <v>0</v>
      </c>
      <c r="H20" s="158">
        <f>1/3</f>
        <v>0.33333333333333331</v>
      </c>
      <c r="I20" s="133"/>
      <c r="J20" s="159">
        <v>1</v>
      </c>
      <c r="K20" s="159" t="s">
        <v>22</v>
      </c>
      <c r="L20" s="160"/>
      <c r="M20" s="161" t="s">
        <v>23</v>
      </c>
      <c r="N20" s="162" t="s">
        <v>227</v>
      </c>
      <c r="O20" s="160" t="s">
        <v>28</v>
      </c>
    </row>
    <row r="21" spans="1:1022" ht="45.75" customHeight="1">
      <c r="A21" s="146" t="s">
        <v>17</v>
      </c>
      <c r="B21" s="147" t="s">
        <v>216</v>
      </c>
      <c r="C21" s="148">
        <f>SUM(D21:F21)</f>
        <v>7.5</v>
      </c>
      <c r="D21" s="149">
        <f>SUM(D22)</f>
        <v>0</v>
      </c>
      <c r="E21" s="149">
        <f>SUM(E22)</f>
        <v>7.5</v>
      </c>
      <c r="F21" s="149">
        <f>SUM(F22)</f>
        <v>0</v>
      </c>
      <c r="G21" s="149">
        <f>SUM(G22)</f>
        <v>0</v>
      </c>
      <c r="H21" s="164"/>
      <c r="I21" s="151">
        <v>6</v>
      </c>
      <c r="J21" s="165">
        <v>2</v>
      </c>
      <c r="K21" s="165" t="s">
        <v>22</v>
      </c>
      <c r="L21" s="153"/>
      <c r="M21" s="154" t="s">
        <v>19</v>
      </c>
      <c r="N21" s="155"/>
      <c r="O21" s="153"/>
      <c r="P21" s="136">
        <v>1</v>
      </c>
    </row>
    <row r="22" spans="1:1022" ht="69.75" customHeight="1">
      <c r="A22" s="133" t="s">
        <v>20</v>
      </c>
      <c r="B22" s="156" t="s">
        <v>218</v>
      </c>
      <c r="C22" s="157" t="s">
        <v>32</v>
      </c>
      <c r="D22" s="131">
        <v>0</v>
      </c>
      <c r="E22" s="358">
        <v>7.5</v>
      </c>
      <c r="F22" s="131">
        <v>0</v>
      </c>
      <c r="G22" s="131">
        <v>0</v>
      </c>
      <c r="H22" s="133">
        <v>1</v>
      </c>
      <c r="I22" s="133"/>
      <c r="J22" s="159">
        <v>2</v>
      </c>
      <c r="K22" s="159" t="s">
        <v>22</v>
      </c>
      <c r="L22" s="160"/>
      <c r="M22" s="359"/>
      <c r="N22" s="162" t="s">
        <v>246</v>
      </c>
      <c r="O22" s="160" t="s">
        <v>28</v>
      </c>
    </row>
    <row r="23" spans="1:1022" ht="20.100000000000001" customHeight="1">
      <c r="A23" s="13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</row>
    <row r="24" spans="1:1022" ht="20.100000000000001" customHeight="1">
      <c r="A24" s="168" t="s">
        <v>247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</row>
    <row r="25" spans="1:1022" ht="20.100000000000001" customHeight="1"/>
    <row r="26" spans="1:1022" ht="20.100000000000001" customHeight="1">
      <c r="A26" s="169" t="s">
        <v>135</v>
      </c>
    </row>
    <row r="27" spans="1:1022">
      <c r="A27" s="169" t="s">
        <v>173</v>
      </c>
    </row>
    <row r="28" spans="1:1022">
      <c r="A28" s="135"/>
    </row>
    <row r="29" spans="1:1022">
      <c r="A29" s="135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E3110-5C32-4A29-A0CF-35BB7273A194}">
  <sheetPr>
    <tabColor rgb="FFFF0000"/>
  </sheetPr>
  <dimension ref="A1:AMH76"/>
  <sheetViews>
    <sheetView zoomScale="25" zoomScaleNormal="25" zoomScalePageLayoutView="74" workbookViewId="0">
      <selection activeCell="B1" sqref="B1:B1048576"/>
    </sheetView>
  </sheetViews>
  <sheetFormatPr baseColWidth="10" defaultColWidth="14.125" defaultRowHeight="15.75"/>
  <cols>
    <col min="1" max="1" width="20.875" style="18" customWidth="1"/>
    <col min="2" max="2" width="64.25" style="18" customWidth="1"/>
    <col min="3" max="3" width="17.875" style="18" customWidth="1"/>
    <col min="4" max="6" width="10.875" style="18" customWidth="1"/>
    <col min="7" max="7" width="17.25" style="9" customWidth="1"/>
    <col min="8" max="11" width="10.875" style="18" customWidth="1"/>
    <col min="12" max="12" width="10.875" style="9" customWidth="1"/>
    <col min="13" max="24" width="10.875" style="18" customWidth="1"/>
    <col min="25" max="16384" width="14.125" style="18"/>
  </cols>
  <sheetData>
    <row r="1" spans="1:1022" s="9" customFormat="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248</v>
      </c>
      <c r="L1" s="7" t="s">
        <v>249</v>
      </c>
      <c r="M1" s="7" t="s">
        <v>12</v>
      </c>
      <c r="N1" s="8" t="s">
        <v>13</v>
      </c>
      <c r="O1" s="8" t="s">
        <v>118</v>
      </c>
      <c r="AMH1" s="18"/>
    </row>
    <row r="2" spans="1:1022" s="12" customFormat="1" ht="84.75" customHeight="1">
      <c r="A2" s="32" t="s">
        <v>250</v>
      </c>
      <c r="B2" s="10" t="s">
        <v>251</v>
      </c>
      <c r="C2" s="10">
        <v>370.5</v>
      </c>
      <c r="D2" s="10">
        <v>89</v>
      </c>
      <c r="E2" s="10">
        <v>281.5</v>
      </c>
      <c r="F2" s="10">
        <v>0</v>
      </c>
      <c r="G2" s="10">
        <v>88.5</v>
      </c>
      <c r="H2" s="32"/>
      <c r="I2" s="32">
        <v>30</v>
      </c>
      <c r="J2" s="32"/>
      <c r="K2" s="32"/>
      <c r="L2" s="33"/>
      <c r="M2" s="33"/>
      <c r="N2" s="118" t="s">
        <v>252</v>
      </c>
      <c r="O2" s="119"/>
    </row>
    <row r="3" spans="1:1022" ht="20.100000000000001" customHeight="1">
      <c r="A3" s="210" t="s">
        <v>17</v>
      </c>
      <c r="B3" s="212" t="s">
        <v>253</v>
      </c>
      <c r="C3" s="213">
        <v>87</v>
      </c>
      <c r="D3" s="214">
        <v>23</v>
      </c>
      <c r="E3" s="214">
        <v>64</v>
      </c>
      <c r="F3" s="214">
        <v>0</v>
      </c>
      <c r="G3" s="214">
        <v>44</v>
      </c>
      <c r="H3" s="215"/>
      <c r="I3" s="216">
        <v>6</v>
      </c>
      <c r="J3" s="217"/>
      <c r="K3" s="217"/>
      <c r="L3" s="217"/>
      <c r="M3" s="217" t="s">
        <v>19</v>
      </c>
      <c r="N3" s="218" t="s">
        <v>254</v>
      </c>
      <c r="O3" s="217"/>
      <c r="P3" s="18">
        <v>1</v>
      </c>
    </row>
    <row r="4" spans="1:1022" ht="20.100000000000001" customHeight="1">
      <c r="A4" s="219" t="s">
        <v>20</v>
      </c>
      <c r="B4" s="220" t="s">
        <v>51</v>
      </c>
      <c r="C4" s="221"/>
      <c r="D4" s="364">
        <v>11</v>
      </c>
      <c r="E4" s="364">
        <v>14</v>
      </c>
      <c r="F4" s="221">
        <v>0</v>
      </c>
      <c r="G4" s="365">
        <v>13</v>
      </c>
      <c r="H4" s="363">
        <v>0.33</v>
      </c>
      <c r="I4" s="222"/>
      <c r="J4" s="223">
        <v>2</v>
      </c>
      <c r="K4" s="223" t="s">
        <v>22</v>
      </c>
      <c r="L4" s="223"/>
      <c r="M4" s="223" t="s">
        <v>23</v>
      </c>
      <c r="N4" s="224" t="s">
        <v>255</v>
      </c>
      <c r="O4" s="225" t="s">
        <v>25</v>
      </c>
    </row>
    <row r="5" spans="1:1022" ht="20.100000000000001" customHeight="1">
      <c r="A5" s="219" t="s">
        <v>20</v>
      </c>
      <c r="B5" s="220" t="s">
        <v>54</v>
      </c>
      <c r="C5" s="221"/>
      <c r="D5" s="364">
        <v>0</v>
      </c>
      <c r="E5" s="364">
        <v>34</v>
      </c>
      <c r="F5" s="221">
        <v>0</v>
      </c>
      <c r="G5" s="365">
        <v>17</v>
      </c>
      <c r="H5" s="363">
        <v>0.33</v>
      </c>
      <c r="I5" s="222"/>
      <c r="J5" s="223">
        <v>2</v>
      </c>
      <c r="K5" s="223" t="s">
        <v>22</v>
      </c>
      <c r="L5" s="223"/>
      <c r="M5" s="223" t="s">
        <v>23</v>
      </c>
      <c r="N5" s="224" t="s">
        <v>255</v>
      </c>
      <c r="O5" s="225" t="s">
        <v>25</v>
      </c>
    </row>
    <row r="6" spans="1:1022" ht="20.100000000000001" customHeight="1">
      <c r="A6" s="219" t="s">
        <v>20</v>
      </c>
      <c r="B6" s="220" t="s">
        <v>26</v>
      </c>
      <c r="C6" s="221"/>
      <c r="D6" s="364">
        <v>12</v>
      </c>
      <c r="E6" s="364">
        <v>16</v>
      </c>
      <c r="F6" s="221">
        <v>0</v>
      </c>
      <c r="G6" s="365">
        <v>14</v>
      </c>
      <c r="H6" s="363">
        <v>0.33</v>
      </c>
      <c r="I6" s="222"/>
      <c r="J6" s="223">
        <v>2</v>
      </c>
      <c r="K6" s="223" t="s">
        <v>22</v>
      </c>
      <c r="L6" s="223"/>
      <c r="M6" s="223" t="s">
        <v>23</v>
      </c>
      <c r="N6" s="224" t="s">
        <v>256</v>
      </c>
      <c r="O6" s="225" t="s">
        <v>25</v>
      </c>
    </row>
    <row r="7" spans="1:1022" ht="20.100000000000001" customHeight="1">
      <c r="A7" s="210" t="s">
        <v>17</v>
      </c>
      <c r="B7" s="211" t="s">
        <v>257</v>
      </c>
      <c r="C7" s="213">
        <v>90</v>
      </c>
      <c r="D7" s="213">
        <v>24</v>
      </c>
      <c r="E7" s="213">
        <v>66</v>
      </c>
      <c r="F7" s="213">
        <v>0</v>
      </c>
      <c r="G7" s="213">
        <v>45</v>
      </c>
      <c r="H7" s="215"/>
      <c r="I7" s="216">
        <v>6</v>
      </c>
      <c r="J7" s="217"/>
      <c r="K7" s="217"/>
      <c r="L7" s="217"/>
      <c r="M7" s="217" t="s">
        <v>19</v>
      </c>
      <c r="N7" s="218" t="s">
        <v>254</v>
      </c>
      <c r="O7" s="217"/>
      <c r="P7" s="18">
        <v>1</v>
      </c>
    </row>
    <row r="8" spans="1:1022" ht="20.100000000000001" customHeight="1">
      <c r="A8" s="219" t="s">
        <v>20</v>
      </c>
      <c r="B8" s="220" t="s">
        <v>45</v>
      </c>
      <c r="C8" s="221"/>
      <c r="D8" s="364">
        <v>12</v>
      </c>
      <c r="E8" s="364">
        <v>16</v>
      </c>
      <c r="F8" s="365"/>
      <c r="G8" s="365">
        <v>14</v>
      </c>
      <c r="H8" s="226">
        <v>0.33</v>
      </c>
      <c r="I8" s="222"/>
      <c r="J8" s="223">
        <v>2</v>
      </c>
      <c r="K8" s="223" t="s">
        <v>22</v>
      </c>
      <c r="L8" s="223"/>
      <c r="M8" s="223" t="s">
        <v>23</v>
      </c>
      <c r="N8" s="224" t="s">
        <v>255</v>
      </c>
      <c r="O8" s="225" t="s">
        <v>25</v>
      </c>
    </row>
    <row r="9" spans="1:1022" ht="20.100000000000001" customHeight="1">
      <c r="A9" s="219" t="s">
        <v>20</v>
      </c>
      <c r="B9" s="361" t="s">
        <v>258</v>
      </c>
      <c r="C9" s="221"/>
      <c r="D9" s="365">
        <v>12</v>
      </c>
      <c r="E9" s="365">
        <v>16</v>
      </c>
      <c r="F9" s="365"/>
      <c r="G9" s="365">
        <v>14</v>
      </c>
      <c r="H9" s="226">
        <v>0.33</v>
      </c>
      <c r="I9" s="222"/>
      <c r="J9" s="223">
        <v>2</v>
      </c>
      <c r="K9" s="223" t="s">
        <v>22</v>
      </c>
      <c r="L9" s="223"/>
      <c r="M9" s="223" t="s">
        <v>23</v>
      </c>
      <c r="N9" s="224" t="s">
        <v>256</v>
      </c>
      <c r="O9" s="225" t="s">
        <v>25</v>
      </c>
    </row>
    <row r="10" spans="1:1022" ht="20.100000000000001" customHeight="1">
      <c r="A10" s="219" t="s">
        <v>20</v>
      </c>
      <c r="B10" s="220" t="s">
        <v>259</v>
      </c>
      <c r="C10" s="221"/>
      <c r="D10" s="364">
        <v>0</v>
      </c>
      <c r="E10" s="364">
        <v>34</v>
      </c>
      <c r="F10" s="365"/>
      <c r="G10" s="365">
        <v>17</v>
      </c>
      <c r="H10" s="226">
        <v>0.33</v>
      </c>
      <c r="I10" s="222"/>
      <c r="J10" s="223">
        <v>2</v>
      </c>
      <c r="K10" s="223" t="s">
        <v>22</v>
      </c>
      <c r="L10" s="223"/>
      <c r="M10" s="223" t="s">
        <v>23</v>
      </c>
      <c r="N10" s="224" t="s">
        <v>260</v>
      </c>
      <c r="O10" s="225" t="s">
        <v>25</v>
      </c>
    </row>
    <row r="11" spans="1:1022" customFormat="1" ht="73.5" customHeight="1">
      <c r="A11" s="227" t="s">
        <v>17</v>
      </c>
      <c r="B11" s="245" t="s">
        <v>261</v>
      </c>
      <c r="C11" s="228">
        <v>147</v>
      </c>
      <c r="D11" s="228">
        <v>42</v>
      </c>
      <c r="E11" s="228">
        <v>105</v>
      </c>
      <c r="F11" s="228">
        <v>0</v>
      </c>
      <c r="G11" s="228"/>
      <c r="H11" s="229">
        <v>1</v>
      </c>
      <c r="I11" s="227">
        <v>10</v>
      </c>
      <c r="J11" s="230"/>
      <c r="K11" s="230"/>
      <c r="L11" s="230"/>
      <c r="M11" s="230" t="s">
        <v>19</v>
      </c>
      <c r="N11" s="246"/>
      <c r="O11" s="230"/>
      <c r="P11" s="182">
        <v>1</v>
      </c>
      <c r="Q11" s="182"/>
      <c r="R11" s="182"/>
      <c r="S11" s="182"/>
      <c r="T11" s="182"/>
      <c r="U11" s="182"/>
      <c r="V11" s="182"/>
      <c r="W11" s="182"/>
      <c r="X11" s="182"/>
      <c r="Y11" s="182"/>
    </row>
    <row r="12" spans="1:1022" customFormat="1" ht="42" customHeight="1">
      <c r="A12" s="231" t="s">
        <v>30</v>
      </c>
      <c r="B12" s="232" t="s">
        <v>262</v>
      </c>
      <c r="C12" s="365"/>
      <c r="D12" s="364">
        <v>0</v>
      </c>
      <c r="E12" s="364">
        <v>34</v>
      </c>
      <c r="F12" s="365"/>
      <c r="G12" s="365">
        <v>17</v>
      </c>
      <c r="H12" s="233">
        <v>0.2</v>
      </c>
      <c r="I12" s="231"/>
      <c r="J12" s="234">
        <v>2</v>
      </c>
      <c r="K12" s="234" t="s">
        <v>22</v>
      </c>
      <c r="L12" s="235"/>
      <c r="M12" s="235" t="s">
        <v>23</v>
      </c>
      <c r="N12" s="247" t="s">
        <v>263</v>
      </c>
      <c r="O12" s="236" t="s">
        <v>28</v>
      </c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1022" customFormat="1" ht="42" customHeight="1">
      <c r="A13" s="231" t="s">
        <v>30</v>
      </c>
      <c r="B13" s="232" t="s">
        <v>264</v>
      </c>
      <c r="C13" s="365"/>
      <c r="D13" s="364">
        <v>7</v>
      </c>
      <c r="E13" s="364">
        <v>24</v>
      </c>
      <c r="F13" s="365"/>
      <c r="G13" s="365">
        <v>16</v>
      </c>
      <c r="H13" s="233">
        <v>0.2</v>
      </c>
      <c r="I13" s="231"/>
      <c r="J13" s="234">
        <v>2</v>
      </c>
      <c r="K13" s="234" t="s">
        <v>22</v>
      </c>
      <c r="L13" s="235"/>
      <c r="M13" s="235" t="s">
        <v>23</v>
      </c>
      <c r="N13" s="247" t="s">
        <v>263</v>
      </c>
      <c r="O13" s="236" t="s">
        <v>28</v>
      </c>
      <c r="P13" s="182"/>
      <c r="Q13" s="182"/>
      <c r="R13" s="182"/>
      <c r="S13" s="182"/>
      <c r="T13" s="182"/>
      <c r="U13" s="182"/>
      <c r="V13" s="182"/>
      <c r="W13" s="182"/>
      <c r="X13" s="182"/>
      <c r="Y13" s="182"/>
    </row>
    <row r="14" spans="1:1022" customFormat="1" ht="42" customHeight="1">
      <c r="A14" s="231" t="s">
        <v>30</v>
      </c>
      <c r="B14" s="237" t="s">
        <v>43</v>
      </c>
      <c r="C14" s="365"/>
      <c r="D14" s="364">
        <v>14</v>
      </c>
      <c r="E14" s="364">
        <v>10</v>
      </c>
      <c r="F14" s="365"/>
      <c r="G14" s="365">
        <v>12</v>
      </c>
      <c r="H14" s="233">
        <v>0.2</v>
      </c>
      <c r="I14" s="231"/>
      <c r="J14" s="234">
        <v>2</v>
      </c>
      <c r="K14" s="234" t="s">
        <v>22</v>
      </c>
      <c r="L14" s="238"/>
      <c r="M14" s="235" t="s">
        <v>23</v>
      </c>
      <c r="N14" s="247" t="s">
        <v>44</v>
      </c>
      <c r="O14" s="236" t="s">
        <v>25</v>
      </c>
      <c r="P14" s="182"/>
      <c r="Q14" s="182"/>
      <c r="R14" s="182"/>
      <c r="S14" s="182"/>
      <c r="T14" s="182"/>
      <c r="U14" s="182"/>
      <c r="V14" s="182"/>
      <c r="W14" s="182"/>
      <c r="X14" s="182"/>
      <c r="Y14" s="182"/>
    </row>
    <row r="15" spans="1:1022" customFormat="1" ht="42" customHeight="1">
      <c r="A15" s="231" t="s">
        <v>30</v>
      </c>
      <c r="B15" s="232" t="s">
        <v>265</v>
      </c>
      <c r="C15" s="365"/>
      <c r="D15" s="364">
        <v>21</v>
      </c>
      <c r="E15" s="364">
        <v>3</v>
      </c>
      <c r="F15" s="365"/>
      <c r="G15" s="365">
        <v>12</v>
      </c>
      <c r="H15" s="233">
        <v>0.2</v>
      </c>
      <c r="I15" s="231"/>
      <c r="J15" s="234">
        <v>2</v>
      </c>
      <c r="K15" s="234" t="s">
        <v>22</v>
      </c>
      <c r="L15" s="235"/>
      <c r="M15" s="235" t="s">
        <v>23</v>
      </c>
      <c r="N15" s="247" t="s">
        <v>266</v>
      </c>
      <c r="O15" s="236" t="s">
        <v>25</v>
      </c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1022" customFormat="1" ht="42" customHeight="1">
      <c r="A16" s="231" t="s">
        <v>267</v>
      </c>
      <c r="B16" s="362" t="s">
        <v>57</v>
      </c>
      <c r="C16" s="365"/>
      <c r="D16" s="364">
        <v>12</v>
      </c>
      <c r="E16" s="364">
        <v>16</v>
      </c>
      <c r="F16" s="365"/>
      <c r="G16" s="365">
        <v>14</v>
      </c>
      <c r="H16" s="239">
        <v>0.2</v>
      </c>
      <c r="I16" s="231"/>
      <c r="J16" s="234">
        <v>2</v>
      </c>
      <c r="K16" s="234" t="s">
        <v>22</v>
      </c>
      <c r="L16" s="235"/>
      <c r="M16" s="235" t="s">
        <v>23</v>
      </c>
      <c r="N16" s="247" t="s">
        <v>58</v>
      </c>
      <c r="O16" s="236" t="s">
        <v>28</v>
      </c>
      <c r="P16" s="182"/>
      <c r="Q16" s="182"/>
      <c r="R16" s="182"/>
      <c r="S16" s="182"/>
      <c r="T16" s="182"/>
      <c r="U16" s="182"/>
      <c r="V16" s="182"/>
      <c r="W16" s="182"/>
      <c r="X16" s="182"/>
      <c r="Y16" s="182"/>
    </row>
    <row r="17" spans="1:25" customFormat="1" ht="42" customHeight="1">
      <c r="A17" s="231" t="s">
        <v>30</v>
      </c>
      <c r="B17" s="232" t="s">
        <v>47</v>
      </c>
      <c r="C17" s="365"/>
      <c r="D17" s="364">
        <v>0</v>
      </c>
      <c r="E17" s="364">
        <v>34</v>
      </c>
      <c r="F17" s="365"/>
      <c r="G17" s="365">
        <v>17</v>
      </c>
      <c r="H17" s="233">
        <v>0.2</v>
      </c>
      <c r="I17" s="231"/>
      <c r="J17" s="234">
        <v>2</v>
      </c>
      <c r="K17" s="234" t="s">
        <v>22</v>
      </c>
      <c r="L17" s="238"/>
      <c r="M17" s="235" t="s">
        <v>23</v>
      </c>
      <c r="N17" s="247" t="s">
        <v>268</v>
      </c>
      <c r="O17" s="236" t="s">
        <v>28</v>
      </c>
      <c r="P17" s="182"/>
      <c r="Q17" s="182"/>
      <c r="R17" s="182"/>
      <c r="S17" s="182"/>
      <c r="T17" s="182"/>
      <c r="U17" s="182"/>
      <c r="V17" s="182"/>
      <c r="W17" s="182"/>
      <c r="X17" s="182"/>
      <c r="Y17" s="182"/>
    </row>
    <row r="18" spans="1:25" customFormat="1" ht="42" customHeight="1">
      <c r="A18" s="231" t="s">
        <v>30</v>
      </c>
      <c r="B18" s="232" t="s">
        <v>269</v>
      </c>
      <c r="C18" s="365"/>
      <c r="D18" s="365">
        <v>12</v>
      </c>
      <c r="E18" s="365">
        <v>16</v>
      </c>
      <c r="F18" s="365"/>
      <c r="G18" s="365">
        <v>14</v>
      </c>
      <c r="H18" s="233">
        <v>0.2</v>
      </c>
      <c r="I18" s="231"/>
      <c r="J18" s="234">
        <v>2</v>
      </c>
      <c r="K18" s="234" t="s">
        <v>22</v>
      </c>
      <c r="L18" s="235"/>
      <c r="M18" s="235" t="s">
        <v>23</v>
      </c>
      <c r="N18" s="247" t="s">
        <v>266</v>
      </c>
      <c r="O18" s="236" t="s">
        <v>28</v>
      </c>
      <c r="P18" s="182"/>
      <c r="Q18" s="182"/>
      <c r="R18" s="182"/>
      <c r="S18" s="182"/>
      <c r="T18" s="182"/>
      <c r="U18" s="182"/>
      <c r="V18" s="182"/>
      <c r="W18" s="182"/>
      <c r="X18" s="182"/>
      <c r="Y18" s="182"/>
    </row>
    <row r="19" spans="1:25" customFormat="1" ht="42" customHeight="1">
      <c r="A19" s="231" t="s">
        <v>30</v>
      </c>
      <c r="B19" s="232" t="s">
        <v>270</v>
      </c>
      <c r="C19" s="365"/>
      <c r="D19" s="365">
        <v>12</v>
      </c>
      <c r="E19" s="365">
        <v>16</v>
      </c>
      <c r="F19" s="365"/>
      <c r="G19" s="365">
        <v>14</v>
      </c>
      <c r="H19" s="233">
        <v>0.2</v>
      </c>
      <c r="I19" s="231"/>
      <c r="J19" s="234">
        <v>2</v>
      </c>
      <c r="K19" s="234" t="s">
        <v>22</v>
      </c>
      <c r="L19" s="235"/>
      <c r="M19" s="235" t="s">
        <v>23</v>
      </c>
      <c r="N19" s="247" t="s">
        <v>266</v>
      </c>
      <c r="O19" s="236" t="s">
        <v>28</v>
      </c>
      <c r="P19" s="182"/>
      <c r="Q19" s="182"/>
      <c r="R19" s="182"/>
      <c r="S19" s="182"/>
      <c r="T19" s="182"/>
      <c r="U19" s="182"/>
      <c r="V19" s="182"/>
      <c r="W19" s="182"/>
      <c r="X19" s="182"/>
      <c r="Y19" s="182"/>
    </row>
    <row r="20" spans="1:25" customFormat="1" ht="42" customHeight="1">
      <c r="A20" s="231" t="s">
        <v>30</v>
      </c>
      <c r="B20" s="232" t="s">
        <v>271</v>
      </c>
      <c r="C20" s="365"/>
      <c r="D20" s="365">
        <v>12</v>
      </c>
      <c r="E20" s="365">
        <v>16</v>
      </c>
      <c r="F20" s="365"/>
      <c r="G20" s="365">
        <v>14</v>
      </c>
      <c r="H20" s="233">
        <v>0.2</v>
      </c>
      <c r="I20" s="231"/>
      <c r="J20" s="234">
        <v>2</v>
      </c>
      <c r="K20" s="234" t="s">
        <v>22</v>
      </c>
      <c r="L20" s="235"/>
      <c r="M20" s="235" t="s">
        <v>23</v>
      </c>
      <c r="N20" s="247" t="s">
        <v>266</v>
      </c>
      <c r="O20" s="236" t="s">
        <v>28</v>
      </c>
      <c r="P20" s="182"/>
      <c r="Q20" s="182"/>
      <c r="R20" s="182"/>
      <c r="S20" s="182"/>
      <c r="T20" s="182"/>
      <c r="U20" s="182"/>
      <c r="V20" s="182"/>
      <c r="W20" s="182"/>
      <c r="X20" s="182"/>
      <c r="Y20" s="182"/>
    </row>
    <row r="21" spans="1:25" customFormat="1" ht="42" customHeight="1">
      <c r="A21" s="231" t="s">
        <v>30</v>
      </c>
      <c r="B21" s="232" t="s">
        <v>272</v>
      </c>
      <c r="C21" s="365"/>
      <c r="D21" s="365">
        <v>12</v>
      </c>
      <c r="E21" s="365">
        <v>16</v>
      </c>
      <c r="F21" s="365"/>
      <c r="G21" s="365">
        <v>14</v>
      </c>
      <c r="H21" s="233">
        <v>0.2</v>
      </c>
      <c r="I21" s="231"/>
      <c r="J21" s="234">
        <v>2</v>
      </c>
      <c r="K21" s="234" t="s">
        <v>22</v>
      </c>
      <c r="L21" s="235"/>
      <c r="M21" s="235" t="s">
        <v>23</v>
      </c>
      <c r="N21" s="247" t="s">
        <v>266</v>
      </c>
      <c r="O21" s="236" t="s">
        <v>28</v>
      </c>
      <c r="P21" s="182"/>
      <c r="Q21" s="182"/>
      <c r="R21" s="182"/>
      <c r="S21" s="182"/>
      <c r="T21" s="182"/>
      <c r="U21" s="182"/>
      <c r="V21" s="182"/>
      <c r="W21" s="182"/>
      <c r="X21" s="182"/>
      <c r="Y21" s="182"/>
    </row>
    <row r="22" spans="1:25" customFormat="1" ht="42" customHeight="1">
      <c r="A22" s="231" t="s">
        <v>30</v>
      </c>
      <c r="B22" s="248" t="s">
        <v>61</v>
      </c>
      <c r="C22" s="365"/>
      <c r="D22" s="364">
        <v>12</v>
      </c>
      <c r="E22" s="364">
        <v>16</v>
      </c>
      <c r="F22" s="365"/>
      <c r="G22" s="365">
        <v>14</v>
      </c>
      <c r="H22" s="233">
        <v>0.2</v>
      </c>
      <c r="I22" s="231"/>
      <c r="J22" s="234">
        <v>2</v>
      </c>
      <c r="K22" s="234" t="s">
        <v>22</v>
      </c>
      <c r="L22" s="235"/>
      <c r="M22" s="235" t="s">
        <v>23</v>
      </c>
      <c r="N22" s="247" t="s">
        <v>62</v>
      </c>
      <c r="O22" s="236" t="s">
        <v>25</v>
      </c>
      <c r="P22" s="182"/>
      <c r="Q22" s="182"/>
      <c r="R22" s="182"/>
      <c r="S22" s="182"/>
      <c r="T22" s="182"/>
      <c r="U22" s="182"/>
      <c r="V22" s="182"/>
      <c r="W22" s="182"/>
      <c r="X22" s="182"/>
      <c r="Y22" s="182"/>
    </row>
    <row r="23" spans="1:25" customFormat="1" ht="42" customHeight="1">
      <c r="A23" s="231" t="s">
        <v>30</v>
      </c>
      <c r="B23" s="232" t="s">
        <v>273</v>
      </c>
      <c r="C23" s="365"/>
      <c r="D23" s="364">
        <v>20</v>
      </c>
      <c r="E23" s="364">
        <v>3</v>
      </c>
      <c r="F23" s="365"/>
      <c r="G23" s="365">
        <v>12</v>
      </c>
      <c r="H23" s="233">
        <v>0.2</v>
      </c>
      <c r="I23" s="231"/>
      <c r="J23" s="234">
        <v>2</v>
      </c>
      <c r="K23" s="234" t="s">
        <v>22</v>
      </c>
      <c r="L23" s="235"/>
      <c r="M23" s="235" t="s">
        <v>23</v>
      </c>
      <c r="N23" s="247" t="s">
        <v>263</v>
      </c>
      <c r="O23" s="236" t="s">
        <v>28</v>
      </c>
      <c r="P23" s="182"/>
      <c r="Q23" s="182"/>
      <c r="R23" s="182"/>
      <c r="S23" s="182"/>
      <c r="T23" s="182"/>
      <c r="U23" s="182"/>
      <c r="V23" s="182"/>
      <c r="W23" s="182"/>
      <c r="X23" s="182"/>
      <c r="Y23" s="182"/>
    </row>
    <row r="24" spans="1:25" customFormat="1" ht="42" customHeight="1">
      <c r="A24" s="231" t="s">
        <v>30</v>
      </c>
      <c r="B24" s="232" t="s">
        <v>274</v>
      </c>
      <c r="C24" s="365"/>
      <c r="D24" s="365">
        <v>12</v>
      </c>
      <c r="E24" s="365">
        <v>16</v>
      </c>
      <c r="F24" s="365"/>
      <c r="G24" s="365">
        <v>14</v>
      </c>
      <c r="H24" s="233">
        <v>0.2</v>
      </c>
      <c r="I24" s="231"/>
      <c r="J24" s="234">
        <v>2</v>
      </c>
      <c r="K24" s="234" t="s">
        <v>22</v>
      </c>
      <c r="L24" s="235"/>
      <c r="M24" s="235" t="s">
        <v>23</v>
      </c>
      <c r="N24" s="247" t="s">
        <v>263</v>
      </c>
      <c r="O24" s="236" t="s">
        <v>28</v>
      </c>
      <c r="P24" s="182"/>
      <c r="Q24" s="182"/>
      <c r="R24" s="182"/>
      <c r="S24" s="182"/>
      <c r="T24" s="182"/>
      <c r="U24" s="182"/>
      <c r="V24" s="182"/>
      <c r="W24" s="182"/>
      <c r="X24" s="182"/>
      <c r="Y24" s="182"/>
    </row>
    <row r="25" spans="1:25" customFormat="1" ht="42" customHeight="1">
      <c r="A25" s="231" t="s">
        <v>30</v>
      </c>
      <c r="B25" s="237" t="s">
        <v>275</v>
      </c>
      <c r="C25" s="365"/>
      <c r="D25" s="364">
        <v>21</v>
      </c>
      <c r="E25" s="364">
        <v>3</v>
      </c>
      <c r="F25" s="365"/>
      <c r="G25" s="365">
        <v>12</v>
      </c>
      <c r="H25" s="233">
        <v>0.2</v>
      </c>
      <c r="I25" s="231"/>
      <c r="J25" s="234">
        <v>2</v>
      </c>
      <c r="K25" s="234" t="s">
        <v>22</v>
      </c>
      <c r="L25" s="238"/>
      <c r="M25" s="235" t="s">
        <v>23</v>
      </c>
      <c r="N25" s="247" t="s">
        <v>276</v>
      </c>
      <c r="O25" s="236" t="s">
        <v>25</v>
      </c>
      <c r="P25" s="182"/>
      <c r="Q25" s="182"/>
      <c r="R25" s="182"/>
      <c r="S25" s="182"/>
      <c r="T25" s="182"/>
      <c r="U25" s="182"/>
      <c r="V25" s="182"/>
      <c r="W25" s="182"/>
      <c r="X25" s="182"/>
      <c r="Y25" s="182"/>
    </row>
    <row r="26" spans="1:25" customFormat="1" ht="42" customHeight="1">
      <c r="A26" s="231" t="s">
        <v>30</v>
      </c>
      <c r="B26" s="232" t="s">
        <v>277</v>
      </c>
      <c r="C26" s="365"/>
      <c r="D26" s="364">
        <v>3</v>
      </c>
      <c r="E26" s="364">
        <v>30</v>
      </c>
      <c r="F26" s="365"/>
      <c r="G26" s="365">
        <v>17</v>
      </c>
      <c r="H26" s="233">
        <v>0.2</v>
      </c>
      <c r="I26" s="231"/>
      <c r="J26" s="234">
        <v>2</v>
      </c>
      <c r="K26" s="234" t="s">
        <v>22</v>
      </c>
      <c r="L26" s="235"/>
      <c r="M26" s="235" t="s">
        <v>23</v>
      </c>
      <c r="N26" s="247" t="s">
        <v>266</v>
      </c>
      <c r="O26" s="236" t="s">
        <v>28</v>
      </c>
      <c r="P26" s="182"/>
      <c r="Q26" s="182"/>
      <c r="R26" s="182"/>
      <c r="S26" s="182"/>
      <c r="T26" s="182"/>
      <c r="U26" s="182"/>
      <c r="V26" s="182"/>
      <c r="W26" s="182"/>
      <c r="X26" s="182"/>
      <c r="Y26" s="182"/>
    </row>
    <row r="27" spans="1:25" customFormat="1" ht="42" customHeight="1">
      <c r="A27" s="231" t="s">
        <v>30</v>
      </c>
      <c r="B27" s="232" t="s">
        <v>278</v>
      </c>
      <c r="C27" s="365"/>
      <c r="D27" s="364">
        <v>3</v>
      </c>
      <c r="E27" s="364">
        <v>30</v>
      </c>
      <c r="F27" s="365"/>
      <c r="G27" s="365">
        <v>17</v>
      </c>
      <c r="H27" s="233">
        <v>0.2</v>
      </c>
      <c r="I27" s="231"/>
      <c r="J27" s="234">
        <v>2</v>
      </c>
      <c r="K27" s="234" t="s">
        <v>22</v>
      </c>
      <c r="L27" s="235"/>
      <c r="M27" s="235" t="s">
        <v>23</v>
      </c>
      <c r="N27" s="247" t="s">
        <v>266</v>
      </c>
      <c r="O27" s="236" t="s">
        <v>28</v>
      </c>
      <c r="P27" s="182"/>
      <c r="Q27" s="182"/>
      <c r="R27" s="182"/>
      <c r="S27" s="182"/>
      <c r="T27" s="182"/>
      <c r="U27" s="182"/>
      <c r="V27" s="182"/>
      <c r="W27" s="182"/>
      <c r="X27" s="182"/>
      <c r="Y27" s="182"/>
    </row>
    <row r="28" spans="1:25" customFormat="1" ht="42" customHeight="1">
      <c r="A28" s="231" t="s">
        <v>30</v>
      </c>
      <c r="B28" s="232" t="s">
        <v>279</v>
      </c>
      <c r="C28" s="365"/>
      <c r="D28" s="364">
        <v>21</v>
      </c>
      <c r="E28" s="364">
        <v>3</v>
      </c>
      <c r="F28" s="365"/>
      <c r="G28" s="365">
        <v>12</v>
      </c>
      <c r="H28" s="233">
        <v>0.2</v>
      </c>
      <c r="I28" s="231"/>
      <c r="J28" s="234">
        <v>2</v>
      </c>
      <c r="K28" s="234" t="s">
        <v>22</v>
      </c>
      <c r="L28" s="235"/>
      <c r="M28" s="235" t="s">
        <v>23</v>
      </c>
      <c r="N28" s="247" t="s">
        <v>280</v>
      </c>
      <c r="O28" s="236" t="s">
        <v>25</v>
      </c>
      <c r="P28" s="182"/>
      <c r="Q28" s="182"/>
      <c r="R28" s="182"/>
      <c r="S28" s="182"/>
      <c r="T28" s="182"/>
      <c r="U28" s="182"/>
      <c r="V28" s="182"/>
      <c r="W28" s="182"/>
      <c r="X28" s="182"/>
      <c r="Y28" s="182"/>
    </row>
    <row r="29" spans="1:25" customFormat="1" ht="42" customHeight="1">
      <c r="A29" s="231" t="s">
        <v>267</v>
      </c>
      <c r="B29" s="237" t="s">
        <v>55</v>
      </c>
      <c r="C29" s="365"/>
      <c r="D29" s="364">
        <v>6</v>
      </c>
      <c r="E29" s="364">
        <v>25</v>
      </c>
      <c r="F29" s="365"/>
      <c r="G29" s="365">
        <v>16</v>
      </c>
      <c r="H29" s="240">
        <v>0.17</v>
      </c>
      <c r="I29" s="231"/>
      <c r="J29" s="234">
        <v>2</v>
      </c>
      <c r="K29" s="234" t="s">
        <v>22</v>
      </c>
      <c r="L29" s="235"/>
      <c r="M29" s="235" t="s">
        <v>23</v>
      </c>
      <c r="N29" s="247" t="s">
        <v>56</v>
      </c>
      <c r="O29" s="236" t="s">
        <v>28</v>
      </c>
      <c r="P29" s="182"/>
      <c r="Q29" s="182"/>
      <c r="R29" s="182"/>
      <c r="S29" s="182"/>
      <c r="T29" s="182"/>
      <c r="U29" s="182"/>
      <c r="V29" s="182"/>
      <c r="W29" s="182"/>
      <c r="X29" s="182"/>
      <c r="Y29" s="182"/>
    </row>
    <row r="30" spans="1:25" customFormat="1" ht="42" customHeight="1">
      <c r="A30" s="231" t="s">
        <v>30</v>
      </c>
      <c r="B30" s="232" t="s">
        <v>281</v>
      </c>
      <c r="C30" s="365"/>
      <c r="D30" s="366">
        <v>21</v>
      </c>
      <c r="E30" s="366">
        <v>3</v>
      </c>
      <c r="F30" s="365"/>
      <c r="G30" s="365">
        <v>12</v>
      </c>
      <c r="H30" s="233">
        <v>0.2</v>
      </c>
      <c r="I30" s="231"/>
      <c r="J30" s="234">
        <v>2</v>
      </c>
      <c r="K30" s="234" t="s">
        <v>22</v>
      </c>
      <c r="L30" s="235"/>
      <c r="M30" s="235" t="s">
        <v>23</v>
      </c>
      <c r="N30" s="247" t="s">
        <v>263</v>
      </c>
      <c r="O30" s="236" t="s">
        <v>25</v>
      </c>
      <c r="P30" s="182"/>
      <c r="Q30" s="182"/>
      <c r="R30" s="182"/>
      <c r="S30" s="182"/>
      <c r="T30" s="182"/>
      <c r="U30" s="182"/>
      <c r="V30" s="182"/>
      <c r="W30" s="182"/>
      <c r="X30" s="182"/>
      <c r="Y30" s="182"/>
    </row>
    <row r="31" spans="1:25" customFormat="1" ht="42" customHeight="1">
      <c r="A31" s="231" t="s">
        <v>30</v>
      </c>
      <c r="B31" s="232" t="s">
        <v>49</v>
      </c>
      <c r="C31" s="365"/>
      <c r="D31" s="364">
        <v>18</v>
      </c>
      <c r="E31" s="364">
        <v>7</v>
      </c>
      <c r="F31" s="365"/>
      <c r="G31" s="365">
        <v>13</v>
      </c>
      <c r="H31" s="233">
        <v>0.2</v>
      </c>
      <c r="I31" s="231"/>
      <c r="J31" s="234">
        <v>2</v>
      </c>
      <c r="K31" s="234" t="s">
        <v>22</v>
      </c>
      <c r="L31" s="235"/>
      <c r="M31" s="235" t="s">
        <v>23</v>
      </c>
      <c r="N31" s="247" t="s">
        <v>50</v>
      </c>
      <c r="O31" s="236" t="s">
        <v>25</v>
      </c>
      <c r="P31" s="182"/>
      <c r="Q31" s="182"/>
      <c r="R31" s="182"/>
      <c r="S31" s="182"/>
      <c r="T31" s="182"/>
      <c r="U31" s="182"/>
      <c r="V31" s="182"/>
      <c r="W31" s="182"/>
      <c r="X31" s="182"/>
      <c r="Y31" s="182"/>
    </row>
    <row r="32" spans="1:25" customFormat="1" ht="42" customHeight="1">
      <c r="A32" s="231" t="s">
        <v>30</v>
      </c>
      <c r="B32" s="237" t="s">
        <v>282</v>
      </c>
      <c r="C32" s="365"/>
      <c r="D32" s="364">
        <v>21</v>
      </c>
      <c r="E32" s="364">
        <v>3</v>
      </c>
      <c r="F32" s="365"/>
      <c r="G32" s="365">
        <v>12</v>
      </c>
      <c r="H32" s="233">
        <v>0.2</v>
      </c>
      <c r="I32" s="231"/>
      <c r="J32" s="234">
        <v>2</v>
      </c>
      <c r="K32" s="234" t="s">
        <v>22</v>
      </c>
      <c r="L32" s="238"/>
      <c r="M32" s="235" t="s">
        <v>23</v>
      </c>
      <c r="N32" s="249" t="s">
        <v>66</v>
      </c>
      <c r="O32" s="236" t="s">
        <v>25</v>
      </c>
      <c r="P32" s="182"/>
      <c r="Q32" s="182"/>
      <c r="R32" s="182"/>
      <c r="S32" s="182"/>
      <c r="T32" s="182"/>
      <c r="U32" s="182"/>
      <c r="V32" s="182"/>
      <c r="W32" s="182"/>
      <c r="X32" s="182"/>
      <c r="Y32" s="182"/>
    </row>
    <row r="33" spans="1:25" customFormat="1" ht="42" customHeight="1">
      <c r="A33" s="231" t="s">
        <v>30</v>
      </c>
      <c r="B33" s="232" t="s">
        <v>52</v>
      </c>
      <c r="C33" s="365"/>
      <c r="D33" s="364">
        <v>0</v>
      </c>
      <c r="E33" s="364">
        <v>34</v>
      </c>
      <c r="F33" s="365"/>
      <c r="G33" s="365">
        <v>17</v>
      </c>
      <c r="H33" s="233">
        <v>0.2</v>
      </c>
      <c r="I33" s="231"/>
      <c r="J33" s="234">
        <v>2</v>
      </c>
      <c r="K33" s="234" t="s">
        <v>22</v>
      </c>
      <c r="L33" s="235"/>
      <c r="M33" s="235" t="s">
        <v>23</v>
      </c>
      <c r="N33" s="247" t="s">
        <v>53</v>
      </c>
      <c r="O33" s="236" t="s">
        <v>25</v>
      </c>
      <c r="P33" s="182"/>
      <c r="Q33" s="182"/>
      <c r="R33" s="182"/>
      <c r="S33" s="182"/>
      <c r="T33" s="182"/>
      <c r="U33" s="182"/>
      <c r="V33" s="182"/>
      <c r="W33" s="182"/>
      <c r="X33" s="182"/>
      <c r="Y33" s="182"/>
    </row>
    <row r="34" spans="1:25" customFormat="1" ht="42" customHeight="1">
      <c r="A34" s="231" t="s">
        <v>30</v>
      </c>
      <c r="B34" s="237" t="s">
        <v>59</v>
      </c>
      <c r="C34" s="365"/>
      <c r="D34" s="364">
        <v>9</v>
      </c>
      <c r="E34" s="364">
        <v>21</v>
      </c>
      <c r="F34" s="365"/>
      <c r="G34" s="365">
        <v>15</v>
      </c>
      <c r="H34" s="233">
        <v>0.2</v>
      </c>
      <c r="I34" s="231"/>
      <c r="J34" s="234">
        <v>2</v>
      </c>
      <c r="K34" s="234" t="s">
        <v>22</v>
      </c>
      <c r="L34" s="238"/>
      <c r="M34" s="235" t="s">
        <v>23</v>
      </c>
      <c r="N34" s="247" t="s">
        <v>58</v>
      </c>
      <c r="O34" s="236" t="s">
        <v>28</v>
      </c>
      <c r="P34" s="182"/>
      <c r="Q34" s="182"/>
      <c r="R34" s="182"/>
      <c r="S34" s="182"/>
      <c r="T34" s="182"/>
      <c r="U34" s="182"/>
      <c r="V34" s="182"/>
      <c r="W34" s="182"/>
      <c r="X34" s="182"/>
      <c r="Y34" s="182"/>
    </row>
    <row r="35" spans="1:25" customFormat="1" ht="42" customHeight="1">
      <c r="A35" s="231" t="s">
        <v>30</v>
      </c>
      <c r="B35" s="232" t="s">
        <v>283</v>
      </c>
      <c r="C35" s="365"/>
      <c r="D35" s="364">
        <v>0</v>
      </c>
      <c r="E35" s="364">
        <v>34</v>
      </c>
      <c r="F35" s="365"/>
      <c r="G35" s="365">
        <v>17</v>
      </c>
      <c r="H35" s="233">
        <v>0.2</v>
      </c>
      <c r="I35" s="231"/>
      <c r="J35" s="234">
        <v>2</v>
      </c>
      <c r="K35" s="234" t="s">
        <v>22</v>
      </c>
      <c r="L35" s="238"/>
      <c r="M35" s="235" t="s">
        <v>23</v>
      </c>
      <c r="N35" s="247" t="s">
        <v>263</v>
      </c>
      <c r="O35" s="236" t="s">
        <v>28</v>
      </c>
      <c r="P35" s="182"/>
      <c r="Q35" s="182"/>
      <c r="R35" s="182"/>
      <c r="S35" s="182"/>
      <c r="T35" s="182"/>
      <c r="U35" s="182"/>
      <c r="V35" s="182"/>
      <c r="W35" s="182"/>
      <c r="X35" s="182"/>
      <c r="Y35" s="182"/>
    </row>
    <row r="36" spans="1:25" customFormat="1" ht="42" customHeight="1">
      <c r="A36" s="231" t="s">
        <v>30</v>
      </c>
      <c r="B36" s="237" t="s">
        <v>284</v>
      </c>
      <c r="C36" s="365"/>
      <c r="D36" s="364">
        <v>12</v>
      </c>
      <c r="E36" s="364">
        <v>16</v>
      </c>
      <c r="F36" s="365"/>
      <c r="G36" s="365">
        <v>14</v>
      </c>
      <c r="H36" s="233">
        <v>0.2</v>
      </c>
      <c r="I36" s="231"/>
      <c r="J36" s="234">
        <v>2</v>
      </c>
      <c r="K36" s="234" t="s">
        <v>22</v>
      </c>
      <c r="L36" s="235"/>
      <c r="M36" s="235" t="s">
        <v>23</v>
      </c>
      <c r="N36" s="247" t="s">
        <v>285</v>
      </c>
      <c r="O36" s="236" t="s">
        <v>28</v>
      </c>
      <c r="P36" s="182"/>
      <c r="Q36" s="182"/>
      <c r="R36" s="182"/>
      <c r="S36" s="182"/>
      <c r="T36" s="182"/>
      <c r="U36" s="182"/>
      <c r="V36" s="182"/>
      <c r="W36" s="182"/>
      <c r="X36" s="182"/>
      <c r="Y36" s="182"/>
    </row>
    <row r="37" spans="1:25" customFormat="1" ht="42" customHeight="1">
      <c r="A37" s="231" t="s">
        <v>30</v>
      </c>
      <c r="B37" s="232" t="s">
        <v>286</v>
      </c>
      <c r="C37" s="365"/>
      <c r="D37" s="364">
        <v>0</v>
      </c>
      <c r="E37" s="364">
        <v>34</v>
      </c>
      <c r="F37" s="365"/>
      <c r="G37" s="365">
        <v>17</v>
      </c>
      <c r="H37" s="233">
        <v>0.2</v>
      </c>
      <c r="I37" s="231"/>
      <c r="J37" s="234">
        <v>2</v>
      </c>
      <c r="K37" s="234" t="s">
        <v>22</v>
      </c>
      <c r="L37" s="238"/>
      <c r="M37" s="235" t="s">
        <v>23</v>
      </c>
      <c r="N37" s="247" t="s">
        <v>263</v>
      </c>
      <c r="O37" s="236" t="s">
        <v>28</v>
      </c>
      <c r="P37" s="182"/>
      <c r="Q37" s="182"/>
      <c r="R37" s="182"/>
      <c r="S37" s="182"/>
      <c r="T37" s="182"/>
      <c r="U37" s="182"/>
      <c r="V37" s="182"/>
      <c r="W37" s="182"/>
      <c r="X37" s="182"/>
      <c r="Y37" s="182"/>
    </row>
    <row r="38" spans="1:25" customFormat="1" ht="42" customHeight="1">
      <c r="A38" s="231" t="s">
        <v>30</v>
      </c>
      <c r="B38" s="232" t="s">
        <v>287</v>
      </c>
      <c r="C38" s="365"/>
      <c r="D38" s="364">
        <v>0</v>
      </c>
      <c r="E38" s="364">
        <v>34</v>
      </c>
      <c r="F38" s="365"/>
      <c r="G38" s="365">
        <v>17</v>
      </c>
      <c r="H38" s="233">
        <v>0.2</v>
      </c>
      <c r="I38" s="231"/>
      <c r="J38" s="234">
        <v>2</v>
      </c>
      <c r="K38" s="234" t="s">
        <v>22</v>
      </c>
      <c r="L38" s="235"/>
      <c r="M38" s="235" t="s">
        <v>23</v>
      </c>
      <c r="N38" s="247" t="s">
        <v>263</v>
      </c>
      <c r="O38" s="236" t="s">
        <v>28</v>
      </c>
      <c r="P38" s="182"/>
      <c r="Q38" s="182"/>
      <c r="R38" s="182"/>
      <c r="S38" s="182"/>
      <c r="T38" s="182"/>
      <c r="U38" s="182"/>
      <c r="V38" s="182"/>
      <c r="W38" s="182"/>
      <c r="X38" s="182"/>
      <c r="Y38" s="182"/>
    </row>
    <row r="39" spans="1:25" customFormat="1" ht="42" customHeight="1">
      <c r="A39" s="231" t="s">
        <v>30</v>
      </c>
      <c r="B39" s="232" t="s">
        <v>288</v>
      </c>
      <c r="C39" s="365"/>
      <c r="D39" s="364">
        <v>21</v>
      </c>
      <c r="E39" s="367">
        <v>3</v>
      </c>
      <c r="F39" s="365"/>
      <c r="G39" s="365">
        <v>12</v>
      </c>
      <c r="H39" s="233">
        <v>0.2</v>
      </c>
      <c r="I39" s="231"/>
      <c r="J39" s="234">
        <v>2</v>
      </c>
      <c r="K39" s="234" t="s">
        <v>22</v>
      </c>
      <c r="L39" s="235"/>
      <c r="M39" s="235" t="s">
        <v>23</v>
      </c>
      <c r="N39" s="247" t="s">
        <v>263</v>
      </c>
      <c r="O39" s="236" t="s">
        <v>25</v>
      </c>
      <c r="P39" s="182"/>
      <c r="Q39" s="182"/>
      <c r="R39" s="182"/>
      <c r="S39" s="182"/>
      <c r="T39" s="182"/>
      <c r="U39" s="182"/>
      <c r="V39" s="182"/>
      <c r="W39" s="182"/>
      <c r="X39" s="182"/>
      <c r="Y39" s="182"/>
    </row>
    <row r="40" spans="1:25" customFormat="1" ht="42" customHeight="1">
      <c r="A40" s="231" t="s">
        <v>30</v>
      </c>
      <c r="B40" s="232" t="s">
        <v>289</v>
      </c>
      <c r="C40" s="365"/>
      <c r="D40" s="364">
        <v>0</v>
      </c>
      <c r="E40" s="367">
        <v>34</v>
      </c>
      <c r="F40" s="365"/>
      <c r="G40" s="365">
        <v>17</v>
      </c>
      <c r="H40" s="233">
        <v>0.2</v>
      </c>
      <c r="I40" s="231"/>
      <c r="J40" s="234">
        <v>2</v>
      </c>
      <c r="K40" s="234" t="s">
        <v>22</v>
      </c>
      <c r="L40" s="235"/>
      <c r="M40" s="235" t="s">
        <v>23</v>
      </c>
      <c r="N40" s="247" t="s">
        <v>263</v>
      </c>
      <c r="O40" s="236" t="s">
        <v>28</v>
      </c>
      <c r="P40" s="182"/>
      <c r="Q40" s="182"/>
      <c r="R40" s="182"/>
      <c r="S40" s="182"/>
      <c r="T40" s="182"/>
      <c r="U40" s="182"/>
      <c r="V40" s="182"/>
      <c r="W40" s="182"/>
      <c r="X40" s="182"/>
      <c r="Y40" s="182"/>
    </row>
    <row r="41" spans="1:25" customFormat="1" ht="42" customHeight="1">
      <c r="A41" s="231" t="s">
        <v>30</v>
      </c>
      <c r="B41" s="237" t="s">
        <v>63</v>
      </c>
      <c r="C41" s="365"/>
      <c r="D41" s="364">
        <v>0</v>
      </c>
      <c r="E41" s="364">
        <v>34</v>
      </c>
      <c r="F41" s="365"/>
      <c r="G41" s="365">
        <v>17</v>
      </c>
      <c r="H41" s="233">
        <v>0.2</v>
      </c>
      <c r="I41" s="231"/>
      <c r="J41" s="234">
        <v>2</v>
      </c>
      <c r="K41" s="234" t="s">
        <v>22</v>
      </c>
      <c r="L41" s="235"/>
      <c r="M41" s="235" t="s">
        <v>23</v>
      </c>
      <c r="N41" s="247" t="s">
        <v>58</v>
      </c>
      <c r="O41" s="236" t="s">
        <v>25</v>
      </c>
      <c r="P41" s="182"/>
      <c r="Q41" s="182"/>
      <c r="R41" s="182"/>
      <c r="S41" s="182"/>
      <c r="T41" s="182"/>
      <c r="U41" s="182"/>
      <c r="V41" s="182"/>
      <c r="W41" s="182"/>
      <c r="X41" s="182"/>
      <c r="Y41" s="182"/>
    </row>
    <row r="42" spans="1:25" customFormat="1" ht="42" customHeight="1">
      <c r="A42" s="231" t="s">
        <v>30</v>
      </c>
      <c r="B42" s="297" t="s">
        <v>290</v>
      </c>
      <c r="C42" s="365"/>
      <c r="D42" s="364">
        <v>0</v>
      </c>
      <c r="E42" s="364">
        <v>1</v>
      </c>
      <c r="F42" s="365"/>
      <c r="G42" s="365">
        <v>75</v>
      </c>
      <c r="H42" s="233">
        <v>0.4</v>
      </c>
      <c r="I42" s="231"/>
      <c r="J42" s="234">
        <v>2</v>
      </c>
      <c r="K42" s="234" t="s">
        <v>22</v>
      </c>
      <c r="L42" s="235"/>
      <c r="M42" s="235" t="s">
        <v>23</v>
      </c>
      <c r="N42" s="247" t="s">
        <v>66</v>
      </c>
      <c r="O42" s="236"/>
      <c r="P42" s="182"/>
      <c r="Q42" s="182"/>
      <c r="R42" s="182"/>
      <c r="S42" s="182"/>
      <c r="T42" s="182"/>
      <c r="U42" s="182"/>
      <c r="V42" s="182"/>
      <c r="W42" s="182"/>
      <c r="X42" s="182"/>
      <c r="Y42" s="182"/>
    </row>
    <row r="43" spans="1:25" customFormat="1" ht="42" customHeight="1">
      <c r="A43" s="291" t="s">
        <v>30</v>
      </c>
      <c r="B43" s="292" t="s">
        <v>290</v>
      </c>
      <c r="C43" s="368"/>
      <c r="D43" s="364">
        <v>0</v>
      </c>
      <c r="E43" s="364">
        <v>1</v>
      </c>
      <c r="F43" s="368"/>
      <c r="G43" s="368">
        <v>75</v>
      </c>
      <c r="H43" s="293">
        <v>0.4</v>
      </c>
      <c r="I43" s="291"/>
      <c r="J43" s="294">
        <v>2</v>
      </c>
      <c r="K43" s="294" t="s">
        <v>22</v>
      </c>
      <c r="L43" s="295"/>
      <c r="M43" s="295" t="s">
        <v>23</v>
      </c>
      <c r="N43" s="296" t="s">
        <v>66</v>
      </c>
      <c r="O43" s="236"/>
      <c r="P43" s="182"/>
      <c r="Q43" s="182"/>
      <c r="R43" s="182"/>
      <c r="S43" s="182"/>
      <c r="T43" s="182"/>
      <c r="U43" s="182"/>
      <c r="V43" s="182"/>
      <c r="W43" s="182"/>
      <c r="X43" s="182"/>
      <c r="Y43" s="182"/>
    </row>
    <row r="44" spans="1:25" customFormat="1" ht="42" customHeight="1">
      <c r="A44" s="231" t="s">
        <v>30</v>
      </c>
      <c r="B44" s="232" t="s">
        <v>291</v>
      </c>
      <c r="C44" s="365"/>
      <c r="D44" s="364">
        <v>3</v>
      </c>
      <c r="E44" s="364">
        <v>30</v>
      </c>
      <c r="F44" s="365"/>
      <c r="G44" s="365">
        <v>17</v>
      </c>
      <c r="H44" s="233">
        <v>0.2</v>
      </c>
      <c r="I44" s="231"/>
      <c r="J44" s="234">
        <v>2</v>
      </c>
      <c r="K44" s="234" t="s">
        <v>22</v>
      </c>
      <c r="L44" s="235"/>
      <c r="M44" s="235" t="s">
        <v>23</v>
      </c>
      <c r="N44" s="247" t="s">
        <v>50</v>
      </c>
      <c r="O44" s="236" t="s">
        <v>25</v>
      </c>
      <c r="P44" s="182"/>
      <c r="Q44" s="182"/>
      <c r="R44" s="182"/>
      <c r="S44" s="182"/>
      <c r="T44" s="182"/>
      <c r="U44" s="182"/>
      <c r="V44" s="182"/>
      <c r="W44" s="182"/>
      <c r="X44" s="182"/>
      <c r="Y44" s="182"/>
    </row>
    <row r="45" spans="1:25" customFormat="1" ht="42" customHeight="1">
      <c r="A45" s="231" t="s">
        <v>30</v>
      </c>
      <c r="B45" s="232" t="s">
        <v>292</v>
      </c>
      <c r="C45" s="365"/>
      <c r="D45" s="364">
        <v>8</v>
      </c>
      <c r="E45" s="364">
        <v>24</v>
      </c>
      <c r="F45" s="365"/>
      <c r="G45" s="365">
        <v>16</v>
      </c>
      <c r="H45" s="233">
        <v>0.2</v>
      </c>
      <c r="I45" s="231"/>
      <c r="J45" s="234">
        <v>2</v>
      </c>
      <c r="K45" s="234" t="s">
        <v>22</v>
      </c>
      <c r="L45" s="235"/>
      <c r="M45" s="235" t="s">
        <v>23</v>
      </c>
      <c r="N45" s="247" t="s">
        <v>263</v>
      </c>
      <c r="O45" s="236" t="s">
        <v>28</v>
      </c>
      <c r="P45" s="182"/>
      <c r="Q45" s="182"/>
      <c r="R45" s="182"/>
      <c r="S45" s="182"/>
      <c r="T45" s="182"/>
      <c r="U45" s="182"/>
      <c r="V45" s="182"/>
      <c r="W45" s="182"/>
      <c r="X45" s="182"/>
      <c r="Y45" s="182"/>
    </row>
    <row r="46" spans="1:25" customFormat="1" ht="42" customHeight="1">
      <c r="A46" s="231" t="s">
        <v>30</v>
      </c>
      <c r="B46" s="232" t="s">
        <v>293</v>
      </c>
      <c r="C46" s="365"/>
      <c r="D46" s="364">
        <v>3</v>
      </c>
      <c r="E46" s="364">
        <v>30</v>
      </c>
      <c r="F46" s="365"/>
      <c r="G46" s="365">
        <v>17</v>
      </c>
      <c r="H46" s="233">
        <v>0.2</v>
      </c>
      <c r="I46" s="231"/>
      <c r="J46" s="234">
        <v>2</v>
      </c>
      <c r="K46" s="234" t="s">
        <v>22</v>
      </c>
      <c r="L46" s="235"/>
      <c r="M46" s="235" t="s">
        <v>23</v>
      </c>
      <c r="N46" s="247" t="s">
        <v>263</v>
      </c>
      <c r="O46" s="236" t="s">
        <v>28</v>
      </c>
      <c r="P46" s="182"/>
      <c r="Q46" s="182"/>
      <c r="R46" s="182"/>
      <c r="S46" s="182"/>
      <c r="T46" s="182"/>
      <c r="U46" s="182"/>
      <c r="V46" s="182"/>
      <c r="W46" s="182"/>
      <c r="X46" s="182"/>
      <c r="Y46" s="182"/>
    </row>
    <row r="47" spans="1:25" customFormat="1" ht="42" customHeight="1">
      <c r="A47" s="231" t="s">
        <v>30</v>
      </c>
      <c r="B47" s="232" t="s">
        <v>294</v>
      </c>
      <c r="C47" s="365"/>
      <c r="D47" s="364">
        <v>3</v>
      </c>
      <c r="E47" s="367">
        <v>30</v>
      </c>
      <c r="F47" s="365"/>
      <c r="G47" s="365">
        <v>17</v>
      </c>
      <c r="H47" s="233">
        <v>0.2</v>
      </c>
      <c r="I47" s="231"/>
      <c r="J47" s="234">
        <v>2</v>
      </c>
      <c r="K47" s="234" t="s">
        <v>22</v>
      </c>
      <c r="L47" s="235"/>
      <c r="M47" s="235" t="s">
        <v>23</v>
      </c>
      <c r="N47" s="247" t="s">
        <v>263</v>
      </c>
      <c r="O47" s="236" t="s">
        <v>28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</row>
    <row r="48" spans="1:25" customFormat="1" ht="42" customHeight="1">
      <c r="A48" s="231" t="s">
        <v>30</v>
      </c>
      <c r="B48" s="232" t="s">
        <v>64</v>
      </c>
      <c r="C48" s="365"/>
      <c r="D48" s="364">
        <v>21</v>
      </c>
      <c r="E48" s="364">
        <v>3</v>
      </c>
      <c r="F48" s="365"/>
      <c r="G48" s="365">
        <v>12</v>
      </c>
      <c r="H48" s="233">
        <v>0.2</v>
      </c>
      <c r="I48" s="231"/>
      <c r="J48" s="234">
        <v>2</v>
      </c>
      <c r="K48" s="234" t="s">
        <v>22</v>
      </c>
      <c r="L48" s="235"/>
      <c r="M48" s="235" t="s">
        <v>23</v>
      </c>
      <c r="N48" s="247" t="s">
        <v>50</v>
      </c>
      <c r="O48" s="236" t="s">
        <v>25</v>
      </c>
      <c r="P48" s="182"/>
      <c r="Q48" s="182"/>
      <c r="R48" s="182"/>
      <c r="S48" s="182"/>
      <c r="T48" s="182"/>
      <c r="U48" s="182"/>
      <c r="V48" s="182"/>
      <c r="W48" s="182"/>
      <c r="X48" s="182"/>
      <c r="Y48" s="182"/>
    </row>
    <row r="49" spans="1:25" customFormat="1" ht="42" customHeight="1">
      <c r="A49" s="231" t="s">
        <v>30</v>
      </c>
      <c r="B49" s="232" t="s">
        <v>295</v>
      </c>
      <c r="C49" s="365"/>
      <c r="D49" s="364">
        <v>21</v>
      </c>
      <c r="E49" s="364">
        <v>3</v>
      </c>
      <c r="F49" s="365"/>
      <c r="G49" s="365">
        <v>12</v>
      </c>
      <c r="H49" s="233">
        <v>0.2</v>
      </c>
      <c r="I49" s="231"/>
      <c r="J49" s="234">
        <v>2</v>
      </c>
      <c r="K49" s="234" t="s">
        <v>22</v>
      </c>
      <c r="L49" s="235"/>
      <c r="M49" s="235" t="s">
        <v>23</v>
      </c>
      <c r="N49" s="247" t="s">
        <v>263</v>
      </c>
      <c r="O49" s="236" t="s">
        <v>25</v>
      </c>
      <c r="P49" s="182"/>
      <c r="Q49" s="182"/>
      <c r="R49" s="182"/>
      <c r="S49" s="182"/>
      <c r="T49" s="182"/>
      <c r="U49" s="182"/>
      <c r="V49" s="182"/>
      <c r="W49" s="182"/>
      <c r="X49" s="182"/>
      <c r="Y49" s="182"/>
    </row>
    <row r="50" spans="1:25" customFormat="1" ht="42" customHeight="1">
      <c r="A50" s="231" t="s">
        <v>30</v>
      </c>
      <c r="B50" s="232" t="s">
        <v>296</v>
      </c>
      <c r="C50" s="365"/>
      <c r="D50" s="364">
        <v>14</v>
      </c>
      <c r="E50" s="364">
        <v>8</v>
      </c>
      <c r="F50" s="365"/>
      <c r="G50" s="365">
        <v>11</v>
      </c>
      <c r="H50" s="233">
        <v>0.2</v>
      </c>
      <c r="I50" s="231"/>
      <c r="J50" s="234">
        <v>2</v>
      </c>
      <c r="K50" s="234" t="s">
        <v>22</v>
      </c>
      <c r="L50" s="235"/>
      <c r="M50" s="235" t="s">
        <v>23</v>
      </c>
      <c r="N50" s="247" t="s">
        <v>263</v>
      </c>
      <c r="O50" s="236" t="s">
        <v>28</v>
      </c>
      <c r="P50" s="182"/>
      <c r="Q50" s="182"/>
      <c r="R50" s="182"/>
      <c r="S50" s="182"/>
      <c r="T50" s="182"/>
      <c r="U50" s="182"/>
      <c r="V50" s="182"/>
      <c r="W50" s="182"/>
      <c r="X50" s="182"/>
      <c r="Y50" s="182"/>
    </row>
    <row r="51" spans="1:25" customFormat="1" ht="42" customHeight="1">
      <c r="A51" s="231" t="s">
        <v>30</v>
      </c>
      <c r="B51" s="232" t="s">
        <v>297</v>
      </c>
      <c r="C51" s="365"/>
      <c r="D51" s="364">
        <v>0</v>
      </c>
      <c r="E51" s="367">
        <v>34</v>
      </c>
      <c r="F51" s="365"/>
      <c r="G51" s="365">
        <v>17</v>
      </c>
      <c r="H51" s="233">
        <v>0.2</v>
      </c>
      <c r="I51" s="231"/>
      <c r="J51" s="234">
        <v>2</v>
      </c>
      <c r="K51" s="234" t="s">
        <v>22</v>
      </c>
      <c r="L51" s="235"/>
      <c r="M51" s="235" t="s">
        <v>23</v>
      </c>
      <c r="N51" s="247" t="s">
        <v>263</v>
      </c>
      <c r="O51" s="236" t="s">
        <v>28</v>
      </c>
      <c r="P51" s="182"/>
      <c r="Q51" s="182"/>
      <c r="R51" s="182"/>
      <c r="S51" s="182"/>
      <c r="T51" s="182"/>
      <c r="U51" s="182"/>
      <c r="V51" s="182"/>
      <c r="W51" s="182"/>
      <c r="X51" s="182"/>
      <c r="Y51" s="182"/>
    </row>
    <row r="52" spans="1:25" customFormat="1" ht="42" customHeight="1">
      <c r="A52" s="231" t="s">
        <v>30</v>
      </c>
      <c r="B52" s="232" t="s">
        <v>298</v>
      </c>
      <c r="C52" s="365"/>
      <c r="D52" s="364">
        <v>7</v>
      </c>
      <c r="E52" s="367">
        <v>23</v>
      </c>
      <c r="F52" s="365"/>
      <c r="G52" s="365">
        <v>15</v>
      </c>
      <c r="H52" s="233">
        <v>0.2</v>
      </c>
      <c r="I52" s="231"/>
      <c r="J52" s="234">
        <v>2</v>
      </c>
      <c r="K52" s="234" t="s">
        <v>22</v>
      </c>
      <c r="L52" s="235"/>
      <c r="M52" s="235" t="s">
        <v>23</v>
      </c>
      <c r="N52" s="247" t="s">
        <v>263</v>
      </c>
      <c r="O52" s="236" t="s">
        <v>25</v>
      </c>
      <c r="P52" s="182"/>
      <c r="Q52" s="182"/>
      <c r="R52" s="182"/>
      <c r="S52" s="182"/>
      <c r="T52" s="182"/>
      <c r="U52" s="182"/>
      <c r="V52" s="182"/>
      <c r="W52" s="182"/>
      <c r="X52" s="182"/>
      <c r="Y52" s="182"/>
    </row>
    <row r="53" spans="1:25" customFormat="1" ht="42" customHeight="1">
      <c r="A53" s="231" t="s">
        <v>30</v>
      </c>
      <c r="B53" s="237" t="s">
        <v>299</v>
      </c>
      <c r="C53" s="365"/>
      <c r="D53" s="364">
        <v>4</v>
      </c>
      <c r="E53" s="364">
        <v>28</v>
      </c>
      <c r="F53" s="365"/>
      <c r="G53" s="365">
        <v>16</v>
      </c>
      <c r="H53" s="233">
        <v>0.2</v>
      </c>
      <c r="I53" s="231"/>
      <c r="J53" s="234">
        <v>2</v>
      </c>
      <c r="K53" s="234" t="s">
        <v>22</v>
      </c>
      <c r="L53" s="235"/>
      <c r="M53" s="235" t="s">
        <v>23</v>
      </c>
      <c r="N53" s="247" t="s">
        <v>263</v>
      </c>
      <c r="O53" s="236" t="s">
        <v>25</v>
      </c>
      <c r="P53" s="182"/>
      <c r="Q53" s="182"/>
      <c r="R53" s="182"/>
      <c r="S53" s="182"/>
      <c r="T53" s="182"/>
      <c r="U53" s="182"/>
      <c r="V53" s="182"/>
      <c r="W53" s="182"/>
      <c r="X53" s="182"/>
      <c r="Y53" s="182"/>
    </row>
    <row r="54" spans="1:25" customFormat="1" ht="42" customHeight="1">
      <c r="A54" s="231" t="s">
        <v>30</v>
      </c>
      <c r="B54" s="232" t="s">
        <v>300</v>
      </c>
      <c r="C54" s="365"/>
      <c r="D54" s="364">
        <v>0</v>
      </c>
      <c r="E54" s="364">
        <v>34</v>
      </c>
      <c r="F54" s="365"/>
      <c r="G54" s="365">
        <v>17</v>
      </c>
      <c r="H54" s="233">
        <v>0.2</v>
      </c>
      <c r="I54" s="231"/>
      <c r="J54" s="234">
        <v>2</v>
      </c>
      <c r="K54" s="234" t="s">
        <v>22</v>
      </c>
      <c r="L54" s="238"/>
      <c r="M54" s="235" t="s">
        <v>23</v>
      </c>
      <c r="N54" s="247" t="s">
        <v>285</v>
      </c>
      <c r="O54" s="236" t="s">
        <v>28</v>
      </c>
      <c r="P54" s="182"/>
      <c r="Q54" s="182"/>
      <c r="R54" s="182"/>
      <c r="S54" s="182"/>
      <c r="T54" s="182"/>
      <c r="U54" s="182"/>
      <c r="V54" s="182"/>
      <c r="W54" s="182"/>
      <c r="X54" s="182"/>
      <c r="Y54" s="182"/>
    </row>
    <row r="55" spans="1:25" customFormat="1" ht="42" customHeight="1">
      <c r="A55" s="231" t="s">
        <v>30</v>
      </c>
      <c r="B55" s="232" t="s">
        <v>301</v>
      </c>
      <c r="C55" s="365"/>
      <c r="D55" s="364">
        <v>5</v>
      </c>
      <c r="E55" s="364">
        <v>26</v>
      </c>
      <c r="F55" s="365"/>
      <c r="G55" s="365">
        <v>16</v>
      </c>
      <c r="H55" s="233">
        <v>0.2</v>
      </c>
      <c r="I55" s="231"/>
      <c r="J55" s="234">
        <v>2</v>
      </c>
      <c r="K55" s="234" t="s">
        <v>22</v>
      </c>
      <c r="L55" s="235"/>
      <c r="M55" s="235" t="s">
        <v>23</v>
      </c>
      <c r="N55" s="247" t="s">
        <v>263</v>
      </c>
      <c r="O55" s="236" t="s">
        <v>28</v>
      </c>
      <c r="P55" s="182"/>
      <c r="Q55" s="182"/>
      <c r="R55" s="182"/>
      <c r="S55" s="182"/>
      <c r="T55" s="182"/>
      <c r="U55" s="182"/>
      <c r="V55" s="182"/>
      <c r="W55" s="182"/>
      <c r="X55" s="182"/>
      <c r="Y55" s="182"/>
    </row>
    <row r="56" spans="1:25" customFormat="1" ht="42" customHeight="1">
      <c r="A56" s="231" t="s">
        <v>30</v>
      </c>
      <c r="B56" s="232" t="s">
        <v>302</v>
      </c>
      <c r="C56" s="365"/>
      <c r="D56" s="364">
        <v>6</v>
      </c>
      <c r="E56" s="364">
        <v>22</v>
      </c>
      <c r="F56" s="365"/>
      <c r="G56" s="365">
        <v>14</v>
      </c>
      <c r="H56" s="233">
        <v>0.2</v>
      </c>
      <c r="I56" s="231"/>
      <c r="J56" s="234">
        <v>2</v>
      </c>
      <c r="K56" s="234" t="s">
        <v>22</v>
      </c>
      <c r="L56" s="235"/>
      <c r="M56" s="235" t="s">
        <v>23</v>
      </c>
      <c r="N56" s="247" t="s">
        <v>263</v>
      </c>
      <c r="O56" s="236" t="s">
        <v>28</v>
      </c>
      <c r="P56" s="182"/>
      <c r="Q56" s="182"/>
      <c r="R56" s="182"/>
      <c r="S56" s="182"/>
      <c r="T56" s="182"/>
      <c r="U56" s="182"/>
      <c r="V56" s="182"/>
      <c r="W56" s="182"/>
      <c r="X56" s="182"/>
      <c r="Y56" s="182"/>
    </row>
    <row r="57" spans="1:25" customFormat="1" ht="42" customHeight="1">
      <c r="A57" s="231" t="s">
        <v>30</v>
      </c>
      <c r="B57" s="237" t="s">
        <v>303</v>
      </c>
      <c r="C57" s="365"/>
      <c r="D57" s="364">
        <v>14</v>
      </c>
      <c r="E57" s="364">
        <v>7</v>
      </c>
      <c r="F57" s="365"/>
      <c r="G57" s="365">
        <v>11</v>
      </c>
      <c r="H57" s="233">
        <v>0.2</v>
      </c>
      <c r="I57" s="231"/>
      <c r="J57" s="234">
        <v>2</v>
      </c>
      <c r="K57" s="234" t="s">
        <v>22</v>
      </c>
      <c r="L57" s="235"/>
      <c r="M57" s="235" t="s">
        <v>23</v>
      </c>
      <c r="N57" s="247" t="s">
        <v>304</v>
      </c>
      <c r="O57" s="236" t="s">
        <v>28</v>
      </c>
      <c r="P57" s="182"/>
      <c r="Q57" s="182"/>
      <c r="R57" s="182"/>
      <c r="S57" s="182"/>
      <c r="T57" s="182"/>
      <c r="U57" s="182"/>
      <c r="V57" s="182"/>
      <c r="W57" s="182"/>
      <c r="X57" s="182"/>
      <c r="Y57" s="182"/>
    </row>
    <row r="58" spans="1:25" customFormat="1" ht="42" customHeight="1">
      <c r="A58" s="231" t="s">
        <v>30</v>
      </c>
      <c r="B58" s="232" t="s">
        <v>65</v>
      </c>
      <c r="C58" s="365"/>
      <c r="D58" s="365">
        <v>10</v>
      </c>
      <c r="E58" s="365">
        <v>19</v>
      </c>
      <c r="F58" s="365"/>
      <c r="G58" s="365">
        <v>15</v>
      </c>
      <c r="H58" s="233">
        <v>0.2</v>
      </c>
      <c r="I58" s="231"/>
      <c r="J58" s="234">
        <v>2</v>
      </c>
      <c r="K58" s="234" t="s">
        <v>22</v>
      </c>
      <c r="L58" s="238"/>
      <c r="M58" s="235" t="s">
        <v>23</v>
      </c>
      <c r="N58" s="247" t="s">
        <v>276</v>
      </c>
      <c r="O58" s="236" t="s">
        <v>25</v>
      </c>
      <c r="P58" s="182"/>
      <c r="Q58" s="182"/>
      <c r="R58" s="182"/>
      <c r="S58" s="182"/>
      <c r="T58" s="182"/>
      <c r="U58" s="182"/>
      <c r="V58" s="182"/>
      <c r="W58" s="182"/>
      <c r="X58" s="182"/>
      <c r="Y58" s="182"/>
    </row>
    <row r="59" spans="1:25" customFormat="1" ht="42" customHeight="1">
      <c r="A59" s="231" t="s">
        <v>30</v>
      </c>
      <c r="B59" s="232" t="s">
        <v>305</v>
      </c>
      <c r="C59" s="365"/>
      <c r="D59" s="364">
        <v>12</v>
      </c>
      <c r="E59" s="364">
        <v>16</v>
      </c>
      <c r="F59" s="365"/>
      <c r="G59" s="365">
        <v>14</v>
      </c>
      <c r="H59" s="233">
        <v>0.2</v>
      </c>
      <c r="I59" s="231"/>
      <c r="J59" s="234">
        <v>2</v>
      </c>
      <c r="K59" s="234" t="s">
        <v>22</v>
      </c>
      <c r="L59" s="235"/>
      <c r="M59" s="235" t="s">
        <v>23</v>
      </c>
      <c r="N59" s="247" t="s">
        <v>263</v>
      </c>
      <c r="O59" s="236" t="s">
        <v>25</v>
      </c>
      <c r="P59" s="182"/>
      <c r="Q59" s="182"/>
      <c r="R59" s="182"/>
      <c r="S59" s="182"/>
      <c r="T59" s="182"/>
      <c r="U59" s="182"/>
      <c r="V59" s="182"/>
      <c r="W59" s="182"/>
      <c r="X59" s="182"/>
      <c r="Y59" s="182"/>
    </row>
    <row r="60" spans="1:25" customFormat="1" ht="42" customHeight="1">
      <c r="A60" s="231" t="s">
        <v>30</v>
      </c>
      <c r="B60" s="232" t="s">
        <v>306</v>
      </c>
      <c r="C60" s="365"/>
      <c r="D60" s="364">
        <v>7</v>
      </c>
      <c r="E60" s="364">
        <v>23</v>
      </c>
      <c r="F60" s="365"/>
      <c r="G60" s="365">
        <v>15</v>
      </c>
      <c r="H60" s="233">
        <v>0.2</v>
      </c>
      <c r="I60" s="231"/>
      <c r="J60" s="234">
        <v>2</v>
      </c>
      <c r="K60" s="234" t="s">
        <v>22</v>
      </c>
      <c r="L60" s="235"/>
      <c r="M60" s="235" t="s">
        <v>23</v>
      </c>
      <c r="N60" s="247" t="s">
        <v>263</v>
      </c>
      <c r="O60" s="236" t="s">
        <v>28</v>
      </c>
      <c r="P60" s="182"/>
      <c r="Q60" s="182"/>
      <c r="R60" s="182"/>
      <c r="S60" s="182"/>
      <c r="T60" s="182"/>
      <c r="U60" s="182"/>
      <c r="V60" s="182"/>
      <c r="W60" s="182"/>
      <c r="X60" s="182"/>
      <c r="Y60" s="182"/>
    </row>
    <row r="61" spans="1:25" customFormat="1" ht="42" customHeight="1">
      <c r="A61" s="231" t="s">
        <v>30</v>
      </c>
      <c r="B61" s="232" t="s">
        <v>307</v>
      </c>
      <c r="C61" s="365"/>
      <c r="D61" s="364">
        <v>9</v>
      </c>
      <c r="E61" s="364">
        <v>25</v>
      </c>
      <c r="F61" s="365"/>
      <c r="G61" s="365">
        <v>17</v>
      </c>
      <c r="H61" s="233">
        <v>0.2</v>
      </c>
      <c r="I61" s="231"/>
      <c r="J61" s="234">
        <v>2</v>
      </c>
      <c r="K61" s="234" t="s">
        <v>22</v>
      </c>
      <c r="L61" s="235"/>
      <c r="M61" s="235" t="s">
        <v>23</v>
      </c>
      <c r="N61" s="247" t="s">
        <v>263</v>
      </c>
      <c r="O61" s="236" t="s">
        <v>28</v>
      </c>
      <c r="P61" s="182"/>
      <c r="Q61" s="182"/>
      <c r="R61" s="182"/>
      <c r="S61" s="182"/>
      <c r="T61" s="182"/>
      <c r="U61" s="182"/>
      <c r="V61" s="182"/>
      <c r="W61" s="182"/>
      <c r="X61" s="182"/>
      <c r="Y61" s="182"/>
    </row>
    <row r="62" spans="1:25" customFormat="1" ht="42" customHeight="1">
      <c r="A62" s="231" t="s">
        <v>30</v>
      </c>
      <c r="B62" s="237" t="s">
        <v>308</v>
      </c>
      <c r="C62" s="365"/>
      <c r="D62" s="364">
        <v>0</v>
      </c>
      <c r="E62" s="364">
        <v>34</v>
      </c>
      <c r="F62" s="365"/>
      <c r="G62" s="365">
        <v>17</v>
      </c>
      <c r="H62" s="233">
        <v>0.2</v>
      </c>
      <c r="I62" s="231"/>
      <c r="J62" s="234">
        <v>2</v>
      </c>
      <c r="K62" s="234" t="s">
        <v>22</v>
      </c>
      <c r="L62" s="235"/>
      <c r="M62" s="235" t="s">
        <v>23</v>
      </c>
      <c r="N62" s="247" t="s">
        <v>263</v>
      </c>
      <c r="O62" s="236" t="s">
        <v>28</v>
      </c>
      <c r="P62" s="182"/>
      <c r="Q62" s="182"/>
      <c r="R62" s="182"/>
      <c r="S62" s="182"/>
      <c r="T62" s="182"/>
      <c r="U62" s="182"/>
      <c r="V62" s="182"/>
      <c r="W62" s="182"/>
      <c r="X62" s="182"/>
      <c r="Y62" s="182"/>
    </row>
    <row r="63" spans="1:25" customFormat="1" ht="42" customHeight="1">
      <c r="A63" s="231" t="s">
        <v>30</v>
      </c>
      <c r="B63" s="237" t="s">
        <v>309</v>
      </c>
      <c r="C63" s="365"/>
      <c r="D63" s="364">
        <v>0</v>
      </c>
      <c r="E63" s="364">
        <v>34</v>
      </c>
      <c r="F63" s="365"/>
      <c r="G63" s="365">
        <v>17</v>
      </c>
      <c r="H63" s="233">
        <v>0.2</v>
      </c>
      <c r="I63" s="231"/>
      <c r="J63" s="234">
        <v>2</v>
      </c>
      <c r="K63" s="234" t="s">
        <v>22</v>
      </c>
      <c r="L63" s="238"/>
      <c r="M63" s="235" t="s">
        <v>23</v>
      </c>
      <c r="N63" s="247" t="s">
        <v>285</v>
      </c>
      <c r="O63" s="236" t="s">
        <v>28</v>
      </c>
      <c r="P63" s="182"/>
      <c r="Q63" s="182"/>
      <c r="R63" s="182"/>
      <c r="S63" s="182"/>
      <c r="T63" s="182"/>
      <c r="U63" s="182"/>
      <c r="V63" s="182"/>
      <c r="W63" s="182"/>
      <c r="X63" s="182"/>
      <c r="Y63" s="182"/>
    </row>
    <row r="64" spans="1:25" customFormat="1" ht="42" customHeight="1">
      <c r="A64" s="231" t="s">
        <v>30</v>
      </c>
      <c r="B64" s="237" t="s">
        <v>67</v>
      </c>
      <c r="C64" s="365"/>
      <c r="D64" s="364">
        <v>11</v>
      </c>
      <c r="E64" s="364">
        <v>18</v>
      </c>
      <c r="F64" s="365"/>
      <c r="G64" s="365">
        <v>15</v>
      </c>
      <c r="H64" s="233">
        <v>0.2</v>
      </c>
      <c r="I64" s="231"/>
      <c r="J64" s="234">
        <v>2</v>
      </c>
      <c r="K64" s="234" t="s">
        <v>22</v>
      </c>
      <c r="L64" s="238"/>
      <c r="M64" s="235" t="s">
        <v>23</v>
      </c>
      <c r="N64" s="247" t="s">
        <v>310</v>
      </c>
      <c r="O64" s="236" t="s">
        <v>25</v>
      </c>
      <c r="P64" s="182"/>
      <c r="Q64" s="182"/>
      <c r="R64" s="182"/>
      <c r="S64" s="182"/>
      <c r="T64" s="182"/>
      <c r="U64" s="182"/>
      <c r="V64" s="182"/>
      <c r="W64" s="182"/>
      <c r="X64" s="182"/>
      <c r="Y64" s="182"/>
    </row>
    <row r="65" spans="1:25" customFormat="1" ht="42" customHeight="1">
      <c r="A65" s="231" t="s">
        <v>30</v>
      </c>
      <c r="B65" s="237" t="s">
        <v>68</v>
      </c>
      <c r="C65" s="365"/>
      <c r="D65" s="364">
        <v>8</v>
      </c>
      <c r="E65" s="364">
        <v>22</v>
      </c>
      <c r="F65" s="365"/>
      <c r="G65" s="365">
        <v>15</v>
      </c>
      <c r="H65" s="233">
        <v>0.2</v>
      </c>
      <c r="I65" s="231"/>
      <c r="J65" s="234">
        <v>2</v>
      </c>
      <c r="K65" s="234" t="s">
        <v>22</v>
      </c>
      <c r="L65" s="238"/>
      <c r="M65" s="235" t="s">
        <v>23</v>
      </c>
      <c r="N65" s="247" t="s">
        <v>58</v>
      </c>
      <c r="O65" s="236" t="s">
        <v>28</v>
      </c>
      <c r="P65" s="182"/>
      <c r="Q65" s="182"/>
      <c r="R65" s="182"/>
      <c r="S65" s="182"/>
      <c r="T65" s="182"/>
      <c r="U65" s="182"/>
      <c r="V65" s="182"/>
      <c r="W65" s="182"/>
      <c r="X65" s="182"/>
      <c r="Y65" s="182"/>
    </row>
    <row r="66" spans="1:25" customFormat="1" ht="42" customHeight="1">
      <c r="A66" s="177" t="s">
        <v>30</v>
      </c>
      <c r="B66" s="188" t="s">
        <v>69</v>
      </c>
      <c r="C66" s="178"/>
      <c r="D66" s="178">
        <v>8</v>
      </c>
      <c r="E66" s="178">
        <v>22</v>
      </c>
      <c r="F66" s="178"/>
      <c r="G66" s="178">
        <v>15</v>
      </c>
      <c r="H66" s="179">
        <v>0.2</v>
      </c>
      <c r="I66" s="177"/>
      <c r="J66" s="180">
        <v>2</v>
      </c>
      <c r="K66" s="180" t="s">
        <v>22</v>
      </c>
      <c r="L66" s="180"/>
      <c r="M66" s="180" t="s">
        <v>23</v>
      </c>
      <c r="N66" s="181" t="s">
        <v>58</v>
      </c>
      <c r="O66" s="180" t="s">
        <v>28</v>
      </c>
      <c r="P66" s="182"/>
      <c r="Q66" s="182"/>
      <c r="R66" s="182"/>
      <c r="S66" s="182"/>
      <c r="T66" s="182"/>
      <c r="U66" s="182"/>
      <c r="V66" s="182"/>
      <c r="W66" s="182"/>
      <c r="X66" s="182"/>
      <c r="Y66" s="182"/>
    </row>
    <row r="67" spans="1:25" customFormat="1" ht="42" customHeight="1">
      <c r="A67" s="183" t="s">
        <v>17</v>
      </c>
      <c r="B67" s="196" t="s">
        <v>219</v>
      </c>
      <c r="C67" s="176">
        <v>39</v>
      </c>
      <c r="D67" s="176">
        <v>0</v>
      </c>
      <c r="E67" s="195">
        <v>39</v>
      </c>
      <c r="F67" s="176">
        <v>0</v>
      </c>
      <c r="G67" s="176"/>
      <c r="H67" s="183"/>
      <c r="I67" s="183">
        <v>3</v>
      </c>
      <c r="J67" s="184"/>
      <c r="K67" s="184"/>
      <c r="L67" s="185"/>
      <c r="M67" s="185" t="s">
        <v>19</v>
      </c>
      <c r="N67" s="186"/>
      <c r="O67" s="187"/>
      <c r="P67" s="182">
        <v>1</v>
      </c>
      <c r="Q67" s="182"/>
      <c r="R67" s="182"/>
      <c r="S67" s="182"/>
      <c r="T67" s="182"/>
      <c r="U67" s="182"/>
      <c r="V67" s="182"/>
      <c r="W67" s="182"/>
      <c r="X67" s="182"/>
      <c r="Y67" s="182"/>
    </row>
    <row r="68" spans="1:25" customFormat="1" ht="42" customHeight="1">
      <c r="A68" s="177" t="s">
        <v>20</v>
      </c>
      <c r="B68" s="120" t="s">
        <v>220</v>
      </c>
      <c r="C68" s="189"/>
      <c r="D68" s="191"/>
      <c r="E68" s="192">
        <v>39</v>
      </c>
      <c r="F68" s="191"/>
      <c r="G68" s="178"/>
      <c r="H68" s="179">
        <v>1</v>
      </c>
      <c r="I68" s="177"/>
      <c r="J68" s="180">
        <v>3</v>
      </c>
      <c r="K68" s="180" t="s">
        <v>22</v>
      </c>
      <c r="L68" s="180"/>
      <c r="M68" s="180" t="s">
        <v>23</v>
      </c>
      <c r="N68" s="181" t="s">
        <v>66</v>
      </c>
      <c r="O68" s="180" t="s">
        <v>28</v>
      </c>
      <c r="P68" s="182"/>
      <c r="Q68" s="182"/>
      <c r="R68" s="182"/>
      <c r="S68" s="182"/>
      <c r="T68" s="182"/>
      <c r="U68" s="182"/>
      <c r="V68" s="182"/>
      <c r="W68" s="182"/>
      <c r="X68" s="182"/>
      <c r="Y68" s="182"/>
    </row>
    <row r="69" spans="1:25" customFormat="1" ht="42" customHeight="1">
      <c r="A69" s="183" t="s">
        <v>17</v>
      </c>
      <c r="B69" s="25" t="s">
        <v>311</v>
      </c>
      <c r="C69" s="190">
        <v>7.5</v>
      </c>
      <c r="D69" s="193">
        <v>0</v>
      </c>
      <c r="E69" s="194">
        <v>7.5</v>
      </c>
      <c r="F69" s="251">
        <v>0</v>
      </c>
      <c r="G69" s="195"/>
      <c r="H69" s="183"/>
      <c r="I69" s="183">
        <v>5</v>
      </c>
      <c r="J69" s="184"/>
      <c r="K69" s="184"/>
      <c r="L69" s="185"/>
      <c r="M69" s="185"/>
      <c r="N69" s="187"/>
      <c r="O69" s="185"/>
      <c r="P69" s="182">
        <v>1</v>
      </c>
      <c r="Q69" s="182"/>
      <c r="R69" s="182"/>
      <c r="S69" s="182"/>
      <c r="T69" s="182"/>
      <c r="U69" s="182"/>
      <c r="V69" s="182"/>
      <c r="W69" s="182"/>
      <c r="X69" s="182"/>
      <c r="Y69" s="182"/>
    </row>
    <row r="70" spans="1:25">
      <c r="A70" s="18" t="s">
        <v>20</v>
      </c>
      <c r="B70" s="18" t="s">
        <v>218</v>
      </c>
      <c r="C70" s="18" t="s">
        <v>32</v>
      </c>
      <c r="D70" s="18">
        <v>0</v>
      </c>
      <c r="E70" s="18">
        <v>7.5</v>
      </c>
      <c r="F70" s="18">
        <v>0</v>
      </c>
      <c r="H70" s="18">
        <v>1</v>
      </c>
      <c r="J70" s="18">
        <v>2</v>
      </c>
      <c r="K70" s="18" t="s">
        <v>22</v>
      </c>
      <c r="M70" s="18" t="s">
        <v>23</v>
      </c>
      <c r="N70" s="18" t="s">
        <v>312</v>
      </c>
    </row>
    <row r="72" spans="1:25">
      <c r="A72" s="66"/>
    </row>
    <row r="73" spans="1:25">
      <c r="A73" t="s">
        <v>313</v>
      </c>
    </row>
    <row r="74" spans="1:25">
      <c r="A74" s="31" t="s">
        <v>314</v>
      </c>
    </row>
    <row r="75" spans="1:25">
      <c r="A75" s="31" t="s">
        <v>135</v>
      </c>
    </row>
    <row r="76" spans="1:25">
      <c r="A76" s="18" t="s">
        <v>173</v>
      </c>
    </row>
  </sheetData>
  <pageMargins left="0.7" right="0.7" top="0.75" bottom="0.75" header="0.51180555555555496" footer="0.51180555555555496"/>
  <pageSetup paperSize="9" firstPageNumber="0" orientation="portrait" horizontalDpi="4294967293" verticalDpi="429496729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AMH76"/>
  <sheetViews>
    <sheetView topLeftCell="A46" zoomScale="25" zoomScaleNormal="25" zoomScalePageLayoutView="74" workbookViewId="0">
      <selection activeCell="C74" sqref="C74:W79"/>
    </sheetView>
  </sheetViews>
  <sheetFormatPr baseColWidth="10" defaultColWidth="14.125" defaultRowHeight="15.75"/>
  <cols>
    <col min="1" max="1" width="22.875" style="203" customWidth="1"/>
    <col min="2" max="2" width="68.375" style="203" customWidth="1"/>
    <col min="3" max="6" width="10.875" style="203" customWidth="1"/>
    <col min="7" max="7" width="10.875" style="202" customWidth="1"/>
    <col min="8" max="11" width="10.875" style="203" customWidth="1"/>
    <col min="12" max="12" width="10.875" style="202" customWidth="1"/>
    <col min="13" max="13" width="10.875" style="203" customWidth="1"/>
    <col min="14" max="14" width="28.875" style="203" customWidth="1"/>
    <col min="15" max="24" width="10.875" style="203" customWidth="1"/>
    <col min="25" max="16384" width="14.125" style="203"/>
  </cols>
  <sheetData>
    <row r="1" spans="1:1022" s="202" customFormat="1" ht="33.75" customHeight="1">
      <c r="A1" s="197" t="s">
        <v>0</v>
      </c>
      <c r="B1" s="197" t="s">
        <v>1</v>
      </c>
      <c r="C1" s="198" t="s">
        <v>2</v>
      </c>
      <c r="D1" s="198" t="s">
        <v>3</v>
      </c>
      <c r="E1" s="198" t="s">
        <v>4</v>
      </c>
      <c r="F1" s="198" t="s">
        <v>5</v>
      </c>
      <c r="G1" s="198" t="s">
        <v>6</v>
      </c>
      <c r="H1" s="197" t="s">
        <v>7</v>
      </c>
      <c r="I1" s="197" t="s">
        <v>8</v>
      </c>
      <c r="J1" s="199" t="s">
        <v>115</v>
      </c>
      <c r="K1" s="199" t="s">
        <v>315</v>
      </c>
      <c r="L1" s="200" t="s">
        <v>316</v>
      </c>
      <c r="M1" s="200" t="s">
        <v>12</v>
      </c>
      <c r="N1" s="201" t="s">
        <v>13</v>
      </c>
      <c r="O1" s="201" t="s">
        <v>118</v>
      </c>
      <c r="AMH1" s="203"/>
    </row>
    <row r="2" spans="1:1022" s="209" customFormat="1" ht="84.75" customHeight="1">
      <c r="A2" s="204" t="s">
        <v>250</v>
      </c>
      <c r="B2" s="205" t="s">
        <v>251</v>
      </c>
      <c r="C2" s="204" t="e">
        <f>SUM(D2:F2)</f>
        <v>#VALUE!</v>
      </c>
      <c r="D2" s="204" t="e">
        <f>SUMPRODUCT(D3:D227,$P3:$P226)</f>
        <v>#VALUE!</v>
      </c>
      <c r="E2" s="204" t="e">
        <f>SUMPRODUCT(E3:E227,$P3:$P226)</f>
        <v>#VALUE!</v>
      </c>
      <c r="F2" s="204" t="e">
        <f>SUMPRODUCT(F3:F227,$P3:$P226)</f>
        <v>#VALUE!</v>
      </c>
      <c r="G2" s="204" t="e">
        <f>SUMPRODUCT(G3:G227,$P3:$P226)</f>
        <v>#VALUE!</v>
      </c>
      <c r="H2" s="204"/>
      <c r="I2" s="204" t="e">
        <f>SUMPRODUCT(I3:I227,$P3:$P226)</f>
        <v>#VALUE!</v>
      </c>
      <c r="J2" s="204"/>
      <c r="K2" s="204"/>
      <c r="L2" s="206"/>
      <c r="M2" s="206"/>
      <c r="N2" s="207" t="s">
        <v>252</v>
      </c>
      <c r="O2" s="208"/>
    </row>
    <row r="3" spans="1:1022" ht="20.100000000000001" customHeight="1">
      <c r="A3" s="210" t="s">
        <v>17</v>
      </c>
      <c r="B3" s="212" t="s">
        <v>253</v>
      </c>
      <c r="C3" s="213">
        <f>SUM(D3:F3)</f>
        <v>87</v>
      </c>
      <c r="D3" s="214">
        <f>SUM(D4:D6)</f>
        <v>23</v>
      </c>
      <c r="E3" s="214">
        <f t="shared" ref="E3:G3" si="0">SUM(E4:E6)</f>
        <v>64</v>
      </c>
      <c r="F3" s="214">
        <f t="shared" si="0"/>
        <v>0</v>
      </c>
      <c r="G3" s="214">
        <f t="shared" si="0"/>
        <v>43.5</v>
      </c>
      <c r="H3" s="215"/>
      <c r="I3" s="216">
        <v>6</v>
      </c>
      <c r="J3" s="217"/>
      <c r="K3" s="217"/>
      <c r="L3" s="217"/>
      <c r="M3" s="217" t="s">
        <v>19</v>
      </c>
      <c r="N3" s="218" t="s">
        <v>254</v>
      </c>
      <c r="O3" s="217"/>
      <c r="P3" s="203">
        <f>IF(ISBLANK(A3),0,1)</f>
        <v>1</v>
      </c>
    </row>
    <row r="4" spans="1:1022" ht="20.100000000000001" customHeight="1">
      <c r="A4" s="219" t="s">
        <v>20</v>
      </c>
      <c r="B4" s="220" t="s">
        <v>51</v>
      </c>
      <c r="C4" s="221"/>
      <c r="D4" s="364">
        <v>11</v>
      </c>
      <c r="E4" s="364">
        <v>14</v>
      </c>
      <c r="F4" s="221">
        <v>0</v>
      </c>
      <c r="G4" s="365">
        <f t="shared" ref="G4" si="1">(D4+E4)/2</f>
        <v>12.5</v>
      </c>
      <c r="H4" s="363">
        <f t="shared" ref="H4:H6" si="2">1/3</f>
        <v>0.33333333333333331</v>
      </c>
      <c r="I4" s="222"/>
      <c r="J4" s="223">
        <v>2</v>
      </c>
      <c r="K4" s="223" t="s">
        <v>22</v>
      </c>
      <c r="L4" s="223"/>
      <c r="M4" s="223" t="s">
        <v>23</v>
      </c>
      <c r="N4" s="224" t="s">
        <v>255</v>
      </c>
      <c r="O4" s="225" t="s">
        <v>25</v>
      </c>
    </row>
    <row r="5" spans="1:1022" ht="20.100000000000001" customHeight="1">
      <c r="A5" s="219" t="s">
        <v>20</v>
      </c>
      <c r="B5" s="220" t="s">
        <v>54</v>
      </c>
      <c r="C5" s="221"/>
      <c r="D5" s="364">
        <v>0</v>
      </c>
      <c r="E5" s="364">
        <v>34</v>
      </c>
      <c r="F5" s="221">
        <v>0</v>
      </c>
      <c r="G5" s="365">
        <f>(D5+E5)/2</f>
        <v>17</v>
      </c>
      <c r="H5" s="363">
        <f>1/3</f>
        <v>0.33333333333333331</v>
      </c>
      <c r="I5" s="222"/>
      <c r="J5" s="223">
        <v>2</v>
      </c>
      <c r="K5" s="223" t="s">
        <v>22</v>
      </c>
      <c r="L5" s="223"/>
      <c r="M5" s="223" t="s">
        <v>23</v>
      </c>
      <c r="N5" s="224" t="s">
        <v>255</v>
      </c>
      <c r="O5" s="225" t="s">
        <v>25</v>
      </c>
    </row>
    <row r="6" spans="1:1022" ht="20.100000000000001" customHeight="1">
      <c r="A6" s="219" t="s">
        <v>20</v>
      </c>
      <c r="B6" s="220" t="s">
        <v>26</v>
      </c>
      <c r="C6" s="221"/>
      <c r="D6" s="364">
        <v>12</v>
      </c>
      <c r="E6" s="364">
        <v>16</v>
      </c>
      <c r="F6" s="221">
        <v>0</v>
      </c>
      <c r="G6" s="365">
        <f>(D6+E6)/2</f>
        <v>14</v>
      </c>
      <c r="H6" s="363">
        <f t="shared" si="2"/>
        <v>0.33333333333333331</v>
      </c>
      <c r="I6" s="222"/>
      <c r="J6" s="223">
        <v>2</v>
      </c>
      <c r="K6" s="223" t="s">
        <v>22</v>
      </c>
      <c r="L6" s="223"/>
      <c r="M6" s="223" t="s">
        <v>23</v>
      </c>
      <c r="N6" s="224" t="s">
        <v>256</v>
      </c>
      <c r="O6" s="225" t="s">
        <v>25</v>
      </c>
    </row>
    <row r="7" spans="1:1022" ht="20.100000000000001" customHeight="1">
      <c r="A7" s="210" t="s">
        <v>17</v>
      </c>
      <c r="B7" s="211" t="s">
        <v>257</v>
      </c>
      <c r="C7" s="213">
        <f>SUM(D7:F7)</f>
        <v>90</v>
      </c>
      <c r="D7" s="213">
        <f>SUM(D8:D10)</f>
        <v>24</v>
      </c>
      <c r="E7" s="213">
        <f t="shared" ref="E7:G7" si="3">SUM(E8:E10)</f>
        <v>66</v>
      </c>
      <c r="F7" s="213">
        <f t="shared" si="3"/>
        <v>0</v>
      </c>
      <c r="G7" s="213">
        <f t="shared" si="3"/>
        <v>45</v>
      </c>
      <c r="H7" s="215"/>
      <c r="I7" s="216">
        <v>6</v>
      </c>
      <c r="J7" s="217"/>
      <c r="K7" s="217"/>
      <c r="L7" s="217"/>
      <c r="M7" s="217" t="s">
        <v>19</v>
      </c>
      <c r="N7" s="218" t="s">
        <v>254</v>
      </c>
      <c r="O7" s="217"/>
      <c r="P7" s="203">
        <f>IF(ISBLANK(A7),0,1)</f>
        <v>1</v>
      </c>
    </row>
    <row r="8" spans="1:1022" ht="20.100000000000001" customHeight="1">
      <c r="A8" s="219" t="s">
        <v>20</v>
      </c>
      <c r="B8" s="220" t="s">
        <v>45</v>
      </c>
      <c r="C8" s="221"/>
      <c r="D8" s="364">
        <v>12</v>
      </c>
      <c r="E8" s="364">
        <v>16</v>
      </c>
      <c r="F8" s="365"/>
      <c r="G8" s="365">
        <f>(D8+E8)/2</f>
        <v>14</v>
      </c>
      <c r="H8" s="226">
        <f>1/3</f>
        <v>0.33333333333333331</v>
      </c>
      <c r="I8" s="222"/>
      <c r="J8" s="223">
        <v>2</v>
      </c>
      <c r="K8" s="223" t="s">
        <v>22</v>
      </c>
      <c r="L8" s="223"/>
      <c r="M8" s="223" t="s">
        <v>23</v>
      </c>
      <c r="N8" s="224" t="s">
        <v>255</v>
      </c>
      <c r="O8" s="225" t="s">
        <v>25</v>
      </c>
    </row>
    <row r="9" spans="1:1022" ht="20.100000000000001" customHeight="1">
      <c r="A9" s="219" t="s">
        <v>20</v>
      </c>
      <c r="B9" s="361" t="s">
        <v>258</v>
      </c>
      <c r="C9" s="221"/>
      <c r="D9" s="365">
        <v>12</v>
      </c>
      <c r="E9" s="365">
        <v>16</v>
      </c>
      <c r="F9" s="365"/>
      <c r="G9" s="365">
        <f>(D9+E9)/2</f>
        <v>14</v>
      </c>
      <c r="H9" s="226">
        <f>1/3</f>
        <v>0.33333333333333331</v>
      </c>
      <c r="I9" s="222"/>
      <c r="J9" s="223">
        <v>2</v>
      </c>
      <c r="K9" s="223" t="s">
        <v>22</v>
      </c>
      <c r="L9" s="223"/>
      <c r="M9" s="223" t="s">
        <v>23</v>
      </c>
      <c r="N9" s="224" t="s">
        <v>256</v>
      </c>
      <c r="O9" s="225" t="s">
        <v>25</v>
      </c>
    </row>
    <row r="10" spans="1:1022" ht="20.100000000000001" customHeight="1">
      <c r="A10" s="219" t="s">
        <v>20</v>
      </c>
      <c r="B10" s="220" t="s">
        <v>259</v>
      </c>
      <c r="C10" s="221"/>
      <c r="D10" s="364">
        <v>0</v>
      </c>
      <c r="E10" s="364">
        <v>34</v>
      </c>
      <c r="F10" s="365"/>
      <c r="G10" s="365">
        <f t="shared" ref="G10" si="4">(D10+E10)/2</f>
        <v>17</v>
      </c>
      <c r="H10" s="226">
        <f>1/3</f>
        <v>0.33333333333333331</v>
      </c>
      <c r="I10" s="222"/>
      <c r="J10" s="223">
        <v>2</v>
      </c>
      <c r="K10" s="223" t="s">
        <v>22</v>
      </c>
      <c r="L10" s="223"/>
      <c r="M10" s="223" t="s">
        <v>23</v>
      </c>
      <c r="N10" s="224" t="s">
        <v>260</v>
      </c>
      <c r="O10" s="225" t="s">
        <v>25</v>
      </c>
    </row>
    <row r="11" spans="1:1022" ht="53.25" customHeight="1">
      <c r="A11" s="227" t="s">
        <v>17</v>
      </c>
      <c r="B11" s="245" t="s">
        <v>317</v>
      </c>
      <c r="C11" s="228">
        <f>SUM(D11:F11)</f>
        <v>147</v>
      </c>
      <c r="D11" s="228">
        <f t="shared" ref="D11:F11" si="5">D12+D13+D14+D15+D17</f>
        <v>42</v>
      </c>
      <c r="E11" s="228">
        <f t="shared" si="5"/>
        <v>105</v>
      </c>
      <c r="F11" s="228">
        <f t="shared" si="5"/>
        <v>0</v>
      </c>
      <c r="G11" s="228"/>
      <c r="H11" s="229">
        <f>H12+H13+H14+H15+H17</f>
        <v>1</v>
      </c>
      <c r="I11" s="227">
        <v>10</v>
      </c>
      <c r="J11" s="230"/>
      <c r="K11" s="230"/>
      <c r="L11" s="230"/>
      <c r="M11" s="230" t="s">
        <v>19</v>
      </c>
      <c r="N11" s="246"/>
      <c r="O11" s="230"/>
      <c r="P11" s="203">
        <f>IF(ISBLANK(A11),0,1)</f>
        <v>1</v>
      </c>
    </row>
    <row r="12" spans="1:1022" ht="20.100000000000001" customHeight="1">
      <c r="A12" s="231" t="s">
        <v>30</v>
      </c>
      <c r="B12" s="232" t="s">
        <v>262</v>
      </c>
      <c r="C12" s="365"/>
      <c r="D12" s="364">
        <v>0</v>
      </c>
      <c r="E12" s="364">
        <v>34</v>
      </c>
      <c r="F12" s="365"/>
      <c r="G12" s="365">
        <f t="shared" ref="G12:G65" si="6">(D12+E12)/2</f>
        <v>17</v>
      </c>
      <c r="H12" s="233">
        <f t="shared" ref="H12:H15" si="7">2/10</f>
        <v>0.2</v>
      </c>
      <c r="I12" s="231"/>
      <c r="J12" s="234">
        <v>2</v>
      </c>
      <c r="K12" s="234" t="s">
        <v>22</v>
      </c>
      <c r="L12" s="235"/>
      <c r="M12" s="235" t="s">
        <v>23</v>
      </c>
      <c r="N12" s="247" t="s">
        <v>263</v>
      </c>
      <c r="O12" s="236" t="s">
        <v>28</v>
      </c>
    </row>
    <row r="13" spans="1:1022" ht="20.100000000000001" customHeight="1">
      <c r="A13" s="231" t="s">
        <v>30</v>
      </c>
      <c r="B13" s="232" t="s">
        <v>264</v>
      </c>
      <c r="C13" s="365"/>
      <c r="D13" s="364">
        <v>7</v>
      </c>
      <c r="E13" s="364">
        <v>24</v>
      </c>
      <c r="F13" s="365"/>
      <c r="G13" s="365">
        <f t="shared" si="6"/>
        <v>15.5</v>
      </c>
      <c r="H13" s="233">
        <f t="shared" si="7"/>
        <v>0.2</v>
      </c>
      <c r="I13" s="231"/>
      <c r="J13" s="234">
        <v>2</v>
      </c>
      <c r="K13" s="234" t="s">
        <v>22</v>
      </c>
      <c r="L13" s="235"/>
      <c r="M13" s="235" t="s">
        <v>23</v>
      </c>
      <c r="N13" s="247" t="s">
        <v>263</v>
      </c>
      <c r="O13" s="236" t="s">
        <v>28</v>
      </c>
    </row>
    <row r="14" spans="1:1022" ht="20.100000000000001" customHeight="1">
      <c r="A14" s="231" t="s">
        <v>30</v>
      </c>
      <c r="B14" s="237" t="s">
        <v>43</v>
      </c>
      <c r="C14" s="365"/>
      <c r="D14" s="364">
        <v>14</v>
      </c>
      <c r="E14" s="364">
        <v>10</v>
      </c>
      <c r="F14" s="365"/>
      <c r="G14" s="365">
        <f t="shared" si="6"/>
        <v>12</v>
      </c>
      <c r="H14" s="233">
        <f t="shared" si="7"/>
        <v>0.2</v>
      </c>
      <c r="I14" s="231"/>
      <c r="J14" s="234">
        <v>2</v>
      </c>
      <c r="K14" s="234" t="s">
        <v>22</v>
      </c>
      <c r="L14" s="238"/>
      <c r="M14" s="235" t="s">
        <v>23</v>
      </c>
      <c r="N14" s="247" t="s">
        <v>44</v>
      </c>
      <c r="O14" s="236" t="s">
        <v>25</v>
      </c>
    </row>
    <row r="15" spans="1:1022" ht="20.100000000000001" customHeight="1">
      <c r="A15" s="231" t="s">
        <v>30</v>
      </c>
      <c r="B15" s="232" t="s">
        <v>265</v>
      </c>
      <c r="C15" s="365"/>
      <c r="D15" s="364">
        <v>21</v>
      </c>
      <c r="E15" s="364">
        <v>3</v>
      </c>
      <c r="F15" s="365"/>
      <c r="G15" s="365">
        <f t="shared" si="6"/>
        <v>12</v>
      </c>
      <c r="H15" s="233">
        <f t="shared" si="7"/>
        <v>0.2</v>
      </c>
      <c r="I15" s="231"/>
      <c r="J15" s="234">
        <v>2</v>
      </c>
      <c r="K15" s="234" t="s">
        <v>22</v>
      </c>
      <c r="L15" s="235"/>
      <c r="M15" s="235" t="s">
        <v>23</v>
      </c>
      <c r="N15" s="247" t="s">
        <v>266</v>
      </c>
      <c r="O15" s="236" t="s">
        <v>25</v>
      </c>
    </row>
    <row r="16" spans="1:1022" ht="20.100000000000001" customHeight="1">
      <c r="A16" s="231" t="s">
        <v>267</v>
      </c>
      <c r="B16" s="362" t="s">
        <v>57</v>
      </c>
      <c r="C16" s="365"/>
      <c r="D16" s="364">
        <v>12</v>
      </c>
      <c r="E16" s="364">
        <v>16</v>
      </c>
      <c r="F16" s="365"/>
      <c r="G16" s="365">
        <f t="shared" si="6"/>
        <v>14</v>
      </c>
      <c r="H16" s="239">
        <v>0.2</v>
      </c>
      <c r="I16" s="231"/>
      <c r="J16" s="234">
        <v>2</v>
      </c>
      <c r="K16" s="234" t="s">
        <v>22</v>
      </c>
      <c r="L16" s="235"/>
      <c r="M16" s="235" t="s">
        <v>23</v>
      </c>
      <c r="N16" s="247" t="s">
        <v>58</v>
      </c>
      <c r="O16" s="236" t="s">
        <v>28</v>
      </c>
    </row>
    <row r="17" spans="1:16" ht="20.100000000000001" customHeight="1">
      <c r="A17" s="231" t="s">
        <v>30</v>
      </c>
      <c r="B17" s="232" t="s">
        <v>47</v>
      </c>
      <c r="C17" s="365"/>
      <c r="D17" s="364">
        <v>0</v>
      </c>
      <c r="E17" s="364">
        <v>34</v>
      </c>
      <c r="F17" s="365"/>
      <c r="G17" s="365">
        <f t="shared" si="6"/>
        <v>17</v>
      </c>
      <c r="H17" s="233">
        <f t="shared" ref="H17:H28" si="8">2/10</f>
        <v>0.2</v>
      </c>
      <c r="I17" s="231"/>
      <c r="J17" s="234">
        <v>2</v>
      </c>
      <c r="K17" s="234" t="s">
        <v>22</v>
      </c>
      <c r="L17" s="238"/>
      <c r="M17" s="235" t="s">
        <v>23</v>
      </c>
      <c r="N17" s="247" t="s">
        <v>268</v>
      </c>
      <c r="O17" s="236" t="s">
        <v>28</v>
      </c>
    </row>
    <row r="18" spans="1:16" ht="20.100000000000001" customHeight="1">
      <c r="A18" s="231" t="s">
        <v>30</v>
      </c>
      <c r="B18" s="232" t="s">
        <v>269</v>
      </c>
      <c r="C18" s="365"/>
      <c r="D18" s="365" t="s">
        <v>318</v>
      </c>
      <c r="E18" s="365">
        <v>16</v>
      </c>
      <c r="F18" s="365"/>
      <c r="G18" s="365">
        <f t="shared" si="6"/>
        <v>14</v>
      </c>
      <c r="H18" s="233">
        <f t="shared" si="8"/>
        <v>0.2</v>
      </c>
      <c r="I18" s="231"/>
      <c r="J18" s="234">
        <v>2</v>
      </c>
      <c r="K18" s="234" t="s">
        <v>22</v>
      </c>
      <c r="L18" s="235"/>
      <c r="M18" s="235" t="s">
        <v>23</v>
      </c>
      <c r="N18" s="247" t="s">
        <v>266</v>
      </c>
      <c r="O18" s="236" t="s">
        <v>28</v>
      </c>
    </row>
    <row r="19" spans="1:16" ht="20.100000000000001" customHeight="1">
      <c r="A19" s="231" t="s">
        <v>30</v>
      </c>
      <c r="B19" s="232" t="s">
        <v>270</v>
      </c>
      <c r="C19" s="365"/>
      <c r="D19" s="365" t="s">
        <v>318</v>
      </c>
      <c r="E19" s="365">
        <v>16</v>
      </c>
      <c r="F19" s="365"/>
      <c r="G19" s="365">
        <f t="shared" si="6"/>
        <v>14</v>
      </c>
      <c r="H19" s="233">
        <f t="shared" si="8"/>
        <v>0.2</v>
      </c>
      <c r="I19" s="231"/>
      <c r="J19" s="234">
        <v>2</v>
      </c>
      <c r="K19" s="234" t="s">
        <v>22</v>
      </c>
      <c r="L19" s="235"/>
      <c r="M19" s="235" t="s">
        <v>23</v>
      </c>
      <c r="N19" s="247" t="s">
        <v>266</v>
      </c>
      <c r="O19" s="236" t="s">
        <v>28</v>
      </c>
    </row>
    <row r="20" spans="1:16" ht="20.100000000000001" customHeight="1">
      <c r="A20" s="231" t="s">
        <v>30</v>
      </c>
      <c r="B20" s="232" t="s">
        <v>271</v>
      </c>
      <c r="C20" s="365"/>
      <c r="D20" s="365" t="s">
        <v>318</v>
      </c>
      <c r="E20" s="365" t="s">
        <v>319</v>
      </c>
      <c r="F20" s="365"/>
      <c r="G20" s="365">
        <f t="shared" si="6"/>
        <v>14</v>
      </c>
      <c r="H20" s="233">
        <f t="shared" si="8"/>
        <v>0.2</v>
      </c>
      <c r="I20" s="231"/>
      <c r="J20" s="234">
        <v>2</v>
      </c>
      <c r="K20" s="234" t="s">
        <v>22</v>
      </c>
      <c r="L20" s="235"/>
      <c r="M20" s="235" t="s">
        <v>23</v>
      </c>
      <c r="N20" s="247" t="s">
        <v>266</v>
      </c>
      <c r="O20" s="236" t="s">
        <v>28</v>
      </c>
    </row>
    <row r="21" spans="1:16" ht="20.100000000000001" customHeight="1">
      <c r="A21" s="231" t="s">
        <v>30</v>
      </c>
      <c r="B21" s="232" t="s">
        <v>272</v>
      </c>
      <c r="C21" s="365"/>
      <c r="D21" s="365" t="s">
        <v>318</v>
      </c>
      <c r="E21" s="365" t="s">
        <v>319</v>
      </c>
      <c r="F21" s="365"/>
      <c r="G21" s="365">
        <f t="shared" si="6"/>
        <v>14</v>
      </c>
      <c r="H21" s="233">
        <f t="shared" si="8"/>
        <v>0.2</v>
      </c>
      <c r="I21" s="231"/>
      <c r="J21" s="234">
        <v>2</v>
      </c>
      <c r="K21" s="234" t="s">
        <v>22</v>
      </c>
      <c r="L21" s="235"/>
      <c r="M21" s="235" t="s">
        <v>23</v>
      </c>
      <c r="N21" s="247" t="s">
        <v>266</v>
      </c>
      <c r="O21" s="236" t="s">
        <v>28</v>
      </c>
    </row>
    <row r="22" spans="1:16" ht="20.100000000000001" customHeight="1">
      <c r="A22" s="231" t="s">
        <v>30</v>
      </c>
      <c r="B22" s="248" t="s">
        <v>61</v>
      </c>
      <c r="C22" s="365"/>
      <c r="D22" s="364">
        <v>12</v>
      </c>
      <c r="E22" s="364">
        <v>16</v>
      </c>
      <c r="F22" s="365"/>
      <c r="G22" s="365">
        <f t="shared" si="6"/>
        <v>14</v>
      </c>
      <c r="H22" s="233">
        <f t="shared" si="8"/>
        <v>0.2</v>
      </c>
      <c r="I22" s="231"/>
      <c r="J22" s="234">
        <v>2</v>
      </c>
      <c r="K22" s="234" t="s">
        <v>22</v>
      </c>
      <c r="L22" s="235"/>
      <c r="M22" s="235" t="s">
        <v>23</v>
      </c>
      <c r="N22" s="247" t="s">
        <v>62</v>
      </c>
      <c r="O22" s="236" t="s">
        <v>25</v>
      </c>
    </row>
    <row r="23" spans="1:16" ht="20.100000000000001" customHeight="1">
      <c r="A23" s="231" t="s">
        <v>30</v>
      </c>
      <c r="B23" s="232" t="s">
        <v>273</v>
      </c>
      <c r="C23" s="365"/>
      <c r="D23" s="364">
        <v>20</v>
      </c>
      <c r="E23" s="364">
        <v>3</v>
      </c>
      <c r="F23" s="365"/>
      <c r="G23" s="365">
        <f t="shared" si="6"/>
        <v>11.5</v>
      </c>
      <c r="H23" s="233">
        <f t="shared" si="8"/>
        <v>0.2</v>
      </c>
      <c r="I23" s="231"/>
      <c r="J23" s="234">
        <v>2</v>
      </c>
      <c r="K23" s="234" t="s">
        <v>22</v>
      </c>
      <c r="L23" s="235"/>
      <c r="M23" s="235" t="s">
        <v>23</v>
      </c>
      <c r="N23" s="247" t="s">
        <v>263</v>
      </c>
      <c r="O23" s="236" t="s">
        <v>28</v>
      </c>
    </row>
    <row r="24" spans="1:16" ht="20.100000000000001" customHeight="1">
      <c r="A24" s="231" t="s">
        <v>30</v>
      </c>
      <c r="B24" s="232" t="s">
        <v>274</v>
      </c>
      <c r="C24" s="365"/>
      <c r="D24" s="365" t="s">
        <v>318</v>
      </c>
      <c r="E24" s="365" t="s">
        <v>319</v>
      </c>
      <c r="F24" s="365"/>
      <c r="G24" s="365">
        <f t="shared" si="6"/>
        <v>14</v>
      </c>
      <c r="H24" s="233">
        <f t="shared" si="8"/>
        <v>0.2</v>
      </c>
      <c r="I24" s="231"/>
      <c r="J24" s="234">
        <v>2</v>
      </c>
      <c r="K24" s="234" t="s">
        <v>22</v>
      </c>
      <c r="L24" s="235"/>
      <c r="M24" s="235" t="s">
        <v>23</v>
      </c>
      <c r="N24" s="247" t="s">
        <v>263</v>
      </c>
      <c r="O24" s="236" t="s">
        <v>28</v>
      </c>
    </row>
    <row r="25" spans="1:16" ht="20.100000000000001" customHeight="1">
      <c r="A25" s="231" t="s">
        <v>30</v>
      </c>
      <c r="B25" s="237" t="s">
        <v>275</v>
      </c>
      <c r="C25" s="365"/>
      <c r="D25" s="364">
        <v>21</v>
      </c>
      <c r="E25" s="364">
        <v>3</v>
      </c>
      <c r="F25" s="365"/>
      <c r="G25" s="365">
        <f t="shared" si="6"/>
        <v>12</v>
      </c>
      <c r="H25" s="233">
        <f t="shared" si="8"/>
        <v>0.2</v>
      </c>
      <c r="I25" s="231"/>
      <c r="J25" s="234">
        <v>2</v>
      </c>
      <c r="K25" s="234" t="s">
        <v>22</v>
      </c>
      <c r="L25" s="238"/>
      <c r="M25" s="235" t="s">
        <v>23</v>
      </c>
      <c r="N25" s="247" t="s">
        <v>276</v>
      </c>
      <c r="O25" s="236" t="s">
        <v>25</v>
      </c>
    </row>
    <row r="26" spans="1:16" ht="20.100000000000001" customHeight="1">
      <c r="A26" s="231" t="s">
        <v>30</v>
      </c>
      <c r="B26" s="232" t="s">
        <v>277</v>
      </c>
      <c r="C26" s="365"/>
      <c r="D26" s="364">
        <v>3</v>
      </c>
      <c r="E26" s="364">
        <v>30</v>
      </c>
      <c r="F26" s="365"/>
      <c r="G26" s="365">
        <f t="shared" si="6"/>
        <v>16.5</v>
      </c>
      <c r="H26" s="233">
        <f t="shared" si="8"/>
        <v>0.2</v>
      </c>
      <c r="I26" s="231"/>
      <c r="J26" s="234">
        <v>2</v>
      </c>
      <c r="K26" s="234" t="s">
        <v>22</v>
      </c>
      <c r="L26" s="235"/>
      <c r="M26" s="235" t="s">
        <v>23</v>
      </c>
      <c r="N26" s="247" t="s">
        <v>266</v>
      </c>
      <c r="O26" s="236" t="s">
        <v>28</v>
      </c>
      <c r="P26" s="203">
        <f>IF(ISBLANK(A65),0,1)</f>
        <v>1</v>
      </c>
    </row>
    <row r="27" spans="1:16" ht="20.100000000000001" customHeight="1">
      <c r="A27" s="231" t="s">
        <v>30</v>
      </c>
      <c r="B27" s="232" t="s">
        <v>278</v>
      </c>
      <c r="C27" s="365"/>
      <c r="D27" s="364">
        <v>3</v>
      </c>
      <c r="E27" s="364">
        <v>30</v>
      </c>
      <c r="F27" s="365"/>
      <c r="G27" s="365">
        <f t="shared" si="6"/>
        <v>16.5</v>
      </c>
      <c r="H27" s="233">
        <f t="shared" si="8"/>
        <v>0.2</v>
      </c>
      <c r="I27" s="231"/>
      <c r="J27" s="234">
        <v>2</v>
      </c>
      <c r="K27" s="234" t="s">
        <v>22</v>
      </c>
      <c r="L27" s="235"/>
      <c r="M27" s="235" t="s">
        <v>23</v>
      </c>
      <c r="N27" s="247" t="s">
        <v>266</v>
      </c>
      <c r="O27" s="236" t="s">
        <v>28</v>
      </c>
    </row>
    <row r="28" spans="1:16" ht="20.100000000000001" customHeight="1">
      <c r="A28" s="231" t="s">
        <v>30</v>
      </c>
      <c r="B28" s="232" t="s">
        <v>279</v>
      </c>
      <c r="C28" s="365"/>
      <c r="D28" s="364">
        <v>21</v>
      </c>
      <c r="E28" s="364">
        <v>3</v>
      </c>
      <c r="F28" s="365"/>
      <c r="G28" s="365">
        <f t="shared" si="6"/>
        <v>12</v>
      </c>
      <c r="H28" s="233">
        <f t="shared" si="8"/>
        <v>0.2</v>
      </c>
      <c r="I28" s="231"/>
      <c r="J28" s="234">
        <v>2</v>
      </c>
      <c r="K28" s="234" t="s">
        <v>22</v>
      </c>
      <c r="L28" s="235"/>
      <c r="M28" s="235" t="s">
        <v>23</v>
      </c>
      <c r="N28" s="247" t="s">
        <v>280</v>
      </c>
      <c r="O28" s="236" t="s">
        <v>25</v>
      </c>
      <c r="P28" s="203">
        <v>1</v>
      </c>
    </row>
    <row r="29" spans="1:16" ht="20.100000000000001" customHeight="1">
      <c r="A29" s="231" t="s">
        <v>267</v>
      </c>
      <c r="B29" s="237" t="s">
        <v>55</v>
      </c>
      <c r="C29" s="365"/>
      <c r="D29" s="364">
        <v>6</v>
      </c>
      <c r="E29" s="364">
        <v>25</v>
      </c>
      <c r="F29" s="365"/>
      <c r="G29" s="365">
        <f t="shared" si="6"/>
        <v>15.5</v>
      </c>
      <c r="H29" s="240">
        <f>1/6</f>
        <v>0.16666666666666666</v>
      </c>
      <c r="I29" s="231"/>
      <c r="J29" s="234">
        <v>2</v>
      </c>
      <c r="K29" s="234" t="s">
        <v>22</v>
      </c>
      <c r="L29" s="235"/>
      <c r="M29" s="235" t="s">
        <v>23</v>
      </c>
      <c r="N29" s="247" t="s">
        <v>56</v>
      </c>
      <c r="O29" s="236" t="s">
        <v>28</v>
      </c>
    </row>
    <row r="30" spans="1:16" ht="20.100000000000001" customHeight="1">
      <c r="A30" s="231" t="s">
        <v>30</v>
      </c>
      <c r="B30" s="232" t="s">
        <v>281</v>
      </c>
      <c r="C30" s="365"/>
      <c r="D30" s="366">
        <v>21</v>
      </c>
      <c r="E30" s="366">
        <v>3</v>
      </c>
      <c r="F30" s="365"/>
      <c r="G30" s="365">
        <f t="shared" si="6"/>
        <v>12</v>
      </c>
      <c r="H30" s="233">
        <f t="shared" ref="H30:H65" si="9">2/10</f>
        <v>0.2</v>
      </c>
      <c r="I30" s="231"/>
      <c r="J30" s="234">
        <v>2</v>
      </c>
      <c r="K30" s="234" t="s">
        <v>22</v>
      </c>
      <c r="L30" s="235"/>
      <c r="M30" s="235" t="s">
        <v>23</v>
      </c>
      <c r="N30" s="247" t="s">
        <v>263</v>
      </c>
      <c r="O30" s="236" t="s">
        <v>25</v>
      </c>
    </row>
    <row r="31" spans="1:16" ht="20.100000000000001" customHeight="1">
      <c r="A31" s="231" t="s">
        <v>30</v>
      </c>
      <c r="B31" s="232" t="s">
        <v>49</v>
      </c>
      <c r="C31" s="365"/>
      <c r="D31" s="364">
        <v>18</v>
      </c>
      <c r="E31" s="364">
        <v>7</v>
      </c>
      <c r="F31" s="365"/>
      <c r="G31" s="365">
        <f t="shared" si="6"/>
        <v>12.5</v>
      </c>
      <c r="H31" s="233">
        <f t="shared" si="9"/>
        <v>0.2</v>
      </c>
      <c r="I31" s="231"/>
      <c r="J31" s="234">
        <v>2</v>
      </c>
      <c r="K31" s="234" t="s">
        <v>22</v>
      </c>
      <c r="L31" s="235"/>
      <c r="M31" s="235" t="s">
        <v>23</v>
      </c>
      <c r="N31" s="247" t="s">
        <v>50</v>
      </c>
      <c r="O31" s="236" t="s">
        <v>25</v>
      </c>
    </row>
    <row r="32" spans="1:16" ht="20.100000000000001" customHeight="1">
      <c r="A32" s="231" t="s">
        <v>30</v>
      </c>
      <c r="B32" s="237" t="s">
        <v>282</v>
      </c>
      <c r="C32" s="365"/>
      <c r="D32" s="364">
        <v>21</v>
      </c>
      <c r="E32" s="364">
        <v>3</v>
      </c>
      <c r="F32" s="365"/>
      <c r="G32" s="365">
        <f t="shared" si="6"/>
        <v>12</v>
      </c>
      <c r="H32" s="233">
        <f t="shared" si="9"/>
        <v>0.2</v>
      </c>
      <c r="I32" s="231"/>
      <c r="J32" s="234">
        <v>2</v>
      </c>
      <c r="K32" s="234" t="s">
        <v>22</v>
      </c>
      <c r="L32" s="238"/>
      <c r="M32" s="235" t="s">
        <v>23</v>
      </c>
      <c r="N32" s="249" t="s">
        <v>66</v>
      </c>
      <c r="O32" s="236" t="s">
        <v>25</v>
      </c>
    </row>
    <row r="33" spans="1:15" ht="20.100000000000001" customHeight="1">
      <c r="A33" s="231" t="s">
        <v>30</v>
      </c>
      <c r="B33" s="232" t="s">
        <v>52</v>
      </c>
      <c r="C33" s="365"/>
      <c r="D33" s="364">
        <v>0</v>
      </c>
      <c r="E33" s="364">
        <v>34</v>
      </c>
      <c r="F33" s="365"/>
      <c r="G33" s="365">
        <f t="shared" si="6"/>
        <v>17</v>
      </c>
      <c r="H33" s="233">
        <f t="shared" si="9"/>
        <v>0.2</v>
      </c>
      <c r="I33" s="231"/>
      <c r="J33" s="234">
        <v>2</v>
      </c>
      <c r="K33" s="234" t="s">
        <v>22</v>
      </c>
      <c r="L33" s="235"/>
      <c r="M33" s="235" t="s">
        <v>23</v>
      </c>
      <c r="N33" s="247" t="s">
        <v>53</v>
      </c>
      <c r="O33" s="236" t="s">
        <v>25</v>
      </c>
    </row>
    <row r="34" spans="1:15" ht="20.100000000000001" customHeight="1">
      <c r="A34" s="231" t="s">
        <v>30</v>
      </c>
      <c r="B34" s="237" t="s">
        <v>59</v>
      </c>
      <c r="C34" s="365"/>
      <c r="D34" s="364">
        <v>9</v>
      </c>
      <c r="E34" s="364">
        <v>21</v>
      </c>
      <c r="F34" s="365"/>
      <c r="G34" s="365">
        <f t="shared" si="6"/>
        <v>15</v>
      </c>
      <c r="H34" s="233">
        <f t="shared" si="9"/>
        <v>0.2</v>
      </c>
      <c r="I34" s="231"/>
      <c r="J34" s="234">
        <v>2</v>
      </c>
      <c r="K34" s="234" t="s">
        <v>22</v>
      </c>
      <c r="L34" s="238"/>
      <c r="M34" s="235" t="s">
        <v>23</v>
      </c>
      <c r="N34" s="247" t="s">
        <v>58</v>
      </c>
      <c r="O34" s="236" t="s">
        <v>28</v>
      </c>
    </row>
    <row r="35" spans="1:15" ht="20.100000000000001" customHeight="1">
      <c r="A35" s="231" t="s">
        <v>30</v>
      </c>
      <c r="B35" s="232" t="s">
        <v>283</v>
      </c>
      <c r="C35" s="365"/>
      <c r="D35" s="364">
        <v>0</v>
      </c>
      <c r="E35" s="364">
        <v>34</v>
      </c>
      <c r="F35" s="365"/>
      <c r="G35" s="365">
        <f t="shared" si="6"/>
        <v>17</v>
      </c>
      <c r="H35" s="233">
        <f t="shared" si="9"/>
        <v>0.2</v>
      </c>
      <c r="I35" s="231"/>
      <c r="J35" s="234">
        <v>2</v>
      </c>
      <c r="K35" s="234" t="s">
        <v>22</v>
      </c>
      <c r="L35" s="238"/>
      <c r="M35" s="235" t="s">
        <v>23</v>
      </c>
      <c r="N35" s="247" t="s">
        <v>263</v>
      </c>
      <c r="O35" s="236" t="s">
        <v>28</v>
      </c>
    </row>
    <row r="36" spans="1:15" ht="20.100000000000001" customHeight="1">
      <c r="A36" s="231" t="s">
        <v>30</v>
      </c>
      <c r="B36" s="237" t="s">
        <v>284</v>
      </c>
      <c r="C36" s="365"/>
      <c r="D36" s="364">
        <v>12</v>
      </c>
      <c r="E36" s="364">
        <v>16</v>
      </c>
      <c r="F36" s="365"/>
      <c r="G36" s="365">
        <f t="shared" si="6"/>
        <v>14</v>
      </c>
      <c r="H36" s="233">
        <f t="shared" si="9"/>
        <v>0.2</v>
      </c>
      <c r="I36" s="231"/>
      <c r="J36" s="234">
        <v>2</v>
      </c>
      <c r="K36" s="234" t="s">
        <v>22</v>
      </c>
      <c r="L36" s="235"/>
      <c r="M36" s="235" t="s">
        <v>23</v>
      </c>
      <c r="N36" s="247" t="s">
        <v>285</v>
      </c>
      <c r="O36" s="236" t="s">
        <v>28</v>
      </c>
    </row>
    <row r="37" spans="1:15" ht="26.25" customHeight="1">
      <c r="A37" s="231" t="s">
        <v>30</v>
      </c>
      <c r="B37" s="232" t="s">
        <v>286</v>
      </c>
      <c r="C37" s="365"/>
      <c r="D37" s="364">
        <v>0</v>
      </c>
      <c r="E37" s="364">
        <v>34</v>
      </c>
      <c r="F37" s="365"/>
      <c r="G37" s="365">
        <f t="shared" si="6"/>
        <v>17</v>
      </c>
      <c r="H37" s="233">
        <f t="shared" si="9"/>
        <v>0.2</v>
      </c>
      <c r="I37" s="231"/>
      <c r="J37" s="234">
        <v>2</v>
      </c>
      <c r="K37" s="234" t="s">
        <v>22</v>
      </c>
      <c r="L37" s="238"/>
      <c r="M37" s="235" t="s">
        <v>23</v>
      </c>
      <c r="N37" s="247" t="s">
        <v>263</v>
      </c>
      <c r="O37" s="236" t="s">
        <v>28</v>
      </c>
    </row>
    <row r="38" spans="1:15" ht="16.5" customHeight="1">
      <c r="A38" s="231" t="s">
        <v>30</v>
      </c>
      <c r="B38" s="232" t="s">
        <v>287</v>
      </c>
      <c r="C38" s="365"/>
      <c r="D38" s="364">
        <v>0</v>
      </c>
      <c r="E38" s="364">
        <v>34</v>
      </c>
      <c r="F38" s="365"/>
      <c r="G38" s="365">
        <f t="shared" si="6"/>
        <v>17</v>
      </c>
      <c r="H38" s="233">
        <f t="shared" si="9"/>
        <v>0.2</v>
      </c>
      <c r="I38" s="231"/>
      <c r="J38" s="234">
        <v>2</v>
      </c>
      <c r="K38" s="234" t="s">
        <v>22</v>
      </c>
      <c r="L38" s="235"/>
      <c r="M38" s="235" t="s">
        <v>23</v>
      </c>
      <c r="N38" s="247" t="s">
        <v>263</v>
      </c>
      <c r="O38" s="236" t="s">
        <v>28</v>
      </c>
    </row>
    <row r="39" spans="1:15" ht="23.25" customHeight="1">
      <c r="A39" s="231" t="s">
        <v>30</v>
      </c>
      <c r="B39" s="232" t="s">
        <v>288</v>
      </c>
      <c r="C39" s="365"/>
      <c r="D39" s="364">
        <v>21</v>
      </c>
      <c r="E39" s="367">
        <v>3</v>
      </c>
      <c r="F39" s="365"/>
      <c r="G39" s="365">
        <f t="shared" si="6"/>
        <v>12</v>
      </c>
      <c r="H39" s="233">
        <f t="shared" si="9"/>
        <v>0.2</v>
      </c>
      <c r="I39" s="231"/>
      <c r="J39" s="234">
        <v>2</v>
      </c>
      <c r="K39" s="234" t="s">
        <v>22</v>
      </c>
      <c r="L39" s="235"/>
      <c r="M39" s="235" t="s">
        <v>23</v>
      </c>
      <c r="N39" s="247" t="s">
        <v>263</v>
      </c>
      <c r="O39" s="236" t="s">
        <v>25</v>
      </c>
    </row>
    <row r="40" spans="1:15" ht="21.75" customHeight="1">
      <c r="A40" s="231" t="s">
        <v>30</v>
      </c>
      <c r="B40" s="232" t="s">
        <v>289</v>
      </c>
      <c r="C40" s="365"/>
      <c r="D40" s="364">
        <v>0</v>
      </c>
      <c r="E40" s="367">
        <v>34</v>
      </c>
      <c r="F40" s="365"/>
      <c r="G40" s="365">
        <f t="shared" si="6"/>
        <v>17</v>
      </c>
      <c r="H40" s="233">
        <f t="shared" si="9"/>
        <v>0.2</v>
      </c>
      <c r="I40" s="231"/>
      <c r="J40" s="234">
        <v>2</v>
      </c>
      <c r="K40" s="234" t="s">
        <v>22</v>
      </c>
      <c r="L40" s="235"/>
      <c r="M40" s="235" t="s">
        <v>23</v>
      </c>
      <c r="N40" s="247" t="s">
        <v>263</v>
      </c>
      <c r="O40" s="236" t="s">
        <v>28</v>
      </c>
    </row>
    <row r="41" spans="1:15" ht="35.25" customHeight="1">
      <c r="A41" s="231" t="s">
        <v>30</v>
      </c>
      <c r="B41" s="237" t="s">
        <v>63</v>
      </c>
      <c r="C41" s="365"/>
      <c r="D41" s="364">
        <v>0</v>
      </c>
      <c r="E41" s="364">
        <v>34</v>
      </c>
      <c r="F41" s="365"/>
      <c r="G41" s="365">
        <f t="shared" si="6"/>
        <v>17</v>
      </c>
      <c r="H41" s="233">
        <f t="shared" si="9"/>
        <v>0.2</v>
      </c>
      <c r="I41" s="231"/>
      <c r="J41" s="234">
        <v>2</v>
      </c>
      <c r="K41" s="234" t="s">
        <v>22</v>
      </c>
      <c r="L41" s="235"/>
      <c r="M41" s="235" t="s">
        <v>23</v>
      </c>
      <c r="N41" s="247" t="s">
        <v>58</v>
      </c>
      <c r="O41" s="236" t="s">
        <v>25</v>
      </c>
    </row>
    <row r="42" spans="1:15" s="298" customFormat="1" ht="33" customHeight="1">
      <c r="A42" s="252" t="s">
        <v>30</v>
      </c>
      <c r="B42" s="297" t="s">
        <v>290</v>
      </c>
      <c r="C42" s="365"/>
      <c r="D42" s="364">
        <v>0</v>
      </c>
      <c r="E42" s="364">
        <v>1</v>
      </c>
      <c r="F42" s="365"/>
      <c r="G42" s="365">
        <v>75</v>
      </c>
      <c r="H42" s="233">
        <v>0.4</v>
      </c>
      <c r="I42" s="231"/>
      <c r="J42" s="234">
        <v>2</v>
      </c>
      <c r="K42" s="234" t="s">
        <v>22</v>
      </c>
      <c r="L42" s="235"/>
      <c r="M42" s="235" t="s">
        <v>23</v>
      </c>
      <c r="N42" s="247" t="s">
        <v>66</v>
      </c>
      <c r="O42" s="236"/>
    </row>
    <row r="43" spans="1:15" ht="27" customHeight="1">
      <c r="A43" s="231" t="s">
        <v>30</v>
      </c>
      <c r="B43" s="292" t="s">
        <v>291</v>
      </c>
      <c r="C43" s="368"/>
      <c r="D43" s="364">
        <v>3</v>
      </c>
      <c r="E43" s="364">
        <v>30</v>
      </c>
      <c r="F43" s="368"/>
      <c r="G43" s="368">
        <f t="shared" si="6"/>
        <v>16.5</v>
      </c>
      <c r="H43" s="293">
        <f t="shared" si="9"/>
        <v>0.2</v>
      </c>
      <c r="I43" s="291"/>
      <c r="J43" s="294">
        <v>2</v>
      </c>
      <c r="K43" s="294" t="s">
        <v>22</v>
      </c>
      <c r="L43" s="295"/>
      <c r="M43" s="295" t="s">
        <v>23</v>
      </c>
      <c r="N43" s="296" t="s">
        <v>50</v>
      </c>
      <c r="O43" s="236" t="s">
        <v>25</v>
      </c>
    </row>
    <row r="44" spans="1:15" ht="23.25" customHeight="1">
      <c r="A44" s="231" t="s">
        <v>30</v>
      </c>
      <c r="B44" s="232" t="s">
        <v>292</v>
      </c>
      <c r="C44" s="365"/>
      <c r="D44" s="364">
        <v>8</v>
      </c>
      <c r="E44" s="364">
        <v>24</v>
      </c>
      <c r="F44" s="365"/>
      <c r="G44" s="365">
        <f t="shared" si="6"/>
        <v>16</v>
      </c>
      <c r="H44" s="233">
        <f t="shared" si="9"/>
        <v>0.2</v>
      </c>
      <c r="I44" s="231"/>
      <c r="J44" s="234">
        <v>2</v>
      </c>
      <c r="K44" s="234" t="s">
        <v>22</v>
      </c>
      <c r="L44" s="235"/>
      <c r="M44" s="235" t="s">
        <v>23</v>
      </c>
      <c r="N44" s="247" t="s">
        <v>263</v>
      </c>
      <c r="O44" s="236" t="s">
        <v>28</v>
      </c>
    </row>
    <row r="45" spans="1:15" ht="33" customHeight="1">
      <c r="A45" s="231" t="s">
        <v>30</v>
      </c>
      <c r="B45" s="232" t="s">
        <v>293</v>
      </c>
      <c r="C45" s="365"/>
      <c r="D45" s="364">
        <v>3</v>
      </c>
      <c r="E45" s="364">
        <v>30</v>
      </c>
      <c r="F45" s="365"/>
      <c r="G45" s="365">
        <f t="shared" si="6"/>
        <v>16.5</v>
      </c>
      <c r="H45" s="233">
        <f t="shared" si="9"/>
        <v>0.2</v>
      </c>
      <c r="I45" s="231"/>
      <c r="J45" s="234">
        <v>2</v>
      </c>
      <c r="K45" s="234" t="s">
        <v>22</v>
      </c>
      <c r="L45" s="235"/>
      <c r="M45" s="235" t="s">
        <v>23</v>
      </c>
      <c r="N45" s="247" t="s">
        <v>263</v>
      </c>
      <c r="O45" s="236" t="s">
        <v>28</v>
      </c>
    </row>
    <row r="46" spans="1:15" ht="28.5" customHeight="1">
      <c r="A46" s="231" t="s">
        <v>30</v>
      </c>
      <c r="B46" s="232" t="s">
        <v>294</v>
      </c>
      <c r="C46" s="365"/>
      <c r="D46" s="364">
        <v>3</v>
      </c>
      <c r="E46" s="364">
        <v>30</v>
      </c>
      <c r="F46" s="365"/>
      <c r="G46" s="365">
        <f t="shared" si="6"/>
        <v>16.5</v>
      </c>
      <c r="H46" s="233">
        <f t="shared" si="9"/>
        <v>0.2</v>
      </c>
      <c r="I46" s="231"/>
      <c r="J46" s="234">
        <v>2</v>
      </c>
      <c r="K46" s="234" t="s">
        <v>22</v>
      </c>
      <c r="L46" s="235"/>
      <c r="M46" s="235" t="s">
        <v>23</v>
      </c>
      <c r="N46" s="247" t="s">
        <v>263</v>
      </c>
      <c r="O46" s="236" t="s">
        <v>28</v>
      </c>
    </row>
    <row r="47" spans="1:15" ht="30" customHeight="1">
      <c r="A47" s="231" t="s">
        <v>30</v>
      </c>
      <c r="B47" s="232" t="s">
        <v>64</v>
      </c>
      <c r="C47" s="365"/>
      <c r="D47" s="364">
        <v>21</v>
      </c>
      <c r="E47" s="367">
        <v>3</v>
      </c>
      <c r="F47" s="365"/>
      <c r="G47" s="365">
        <f t="shared" si="6"/>
        <v>12</v>
      </c>
      <c r="H47" s="233">
        <f t="shared" si="9"/>
        <v>0.2</v>
      </c>
      <c r="I47" s="231"/>
      <c r="J47" s="234">
        <v>2</v>
      </c>
      <c r="K47" s="234" t="s">
        <v>22</v>
      </c>
      <c r="L47" s="235"/>
      <c r="M47" s="235" t="s">
        <v>23</v>
      </c>
      <c r="N47" s="247" t="s">
        <v>50</v>
      </c>
      <c r="O47" s="236" t="s">
        <v>25</v>
      </c>
    </row>
    <row r="48" spans="1:15" ht="28.5" customHeight="1">
      <c r="A48" s="231" t="s">
        <v>30</v>
      </c>
      <c r="B48" s="232" t="s">
        <v>295</v>
      </c>
      <c r="C48" s="365"/>
      <c r="D48" s="364">
        <v>21</v>
      </c>
      <c r="E48" s="364">
        <v>3</v>
      </c>
      <c r="F48" s="365"/>
      <c r="G48" s="365">
        <f t="shared" si="6"/>
        <v>12</v>
      </c>
      <c r="H48" s="233">
        <f t="shared" si="9"/>
        <v>0.2</v>
      </c>
      <c r="I48" s="231"/>
      <c r="J48" s="234">
        <v>2</v>
      </c>
      <c r="K48" s="234" t="s">
        <v>22</v>
      </c>
      <c r="L48" s="235"/>
      <c r="M48" s="235" t="s">
        <v>23</v>
      </c>
      <c r="N48" s="247" t="s">
        <v>263</v>
      </c>
      <c r="O48" s="236" t="s">
        <v>25</v>
      </c>
    </row>
    <row r="49" spans="1:15" ht="24.75" customHeight="1">
      <c r="A49" s="231" t="s">
        <v>30</v>
      </c>
      <c r="B49" s="232" t="s">
        <v>296</v>
      </c>
      <c r="C49" s="365"/>
      <c r="D49" s="364">
        <v>14</v>
      </c>
      <c r="E49" s="364">
        <v>8</v>
      </c>
      <c r="F49" s="365"/>
      <c r="G49" s="365">
        <f t="shared" si="6"/>
        <v>11</v>
      </c>
      <c r="H49" s="233">
        <f t="shared" si="9"/>
        <v>0.2</v>
      </c>
      <c r="I49" s="231"/>
      <c r="J49" s="234">
        <v>2</v>
      </c>
      <c r="K49" s="234" t="s">
        <v>22</v>
      </c>
      <c r="L49" s="235"/>
      <c r="M49" s="235" t="s">
        <v>23</v>
      </c>
      <c r="N49" s="247" t="s">
        <v>263</v>
      </c>
      <c r="O49" s="236" t="s">
        <v>28</v>
      </c>
    </row>
    <row r="50" spans="1:15" ht="24.75" customHeight="1">
      <c r="A50" s="231" t="s">
        <v>30</v>
      </c>
      <c r="B50" s="232" t="s">
        <v>297</v>
      </c>
      <c r="C50" s="365"/>
      <c r="D50" s="364">
        <v>0</v>
      </c>
      <c r="E50" s="364">
        <v>34</v>
      </c>
      <c r="F50" s="365"/>
      <c r="G50" s="365">
        <f t="shared" si="6"/>
        <v>17</v>
      </c>
      <c r="H50" s="233">
        <f t="shared" si="9"/>
        <v>0.2</v>
      </c>
      <c r="I50" s="231"/>
      <c r="J50" s="234">
        <v>2</v>
      </c>
      <c r="K50" s="234" t="s">
        <v>22</v>
      </c>
      <c r="L50" s="235"/>
      <c r="M50" s="235" t="s">
        <v>23</v>
      </c>
      <c r="N50" s="247" t="s">
        <v>263</v>
      </c>
      <c r="O50" s="236" t="s">
        <v>28</v>
      </c>
    </row>
    <row r="51" spans="1:15" ht="28.5" customHeight="1">
      <c r="A51" s="231" t="s">
        <v>30</v>
      </c>
      <c r="B51" s="232" t="s">
        <v>298</v>
      </c>
      <c r="C51" s="365"/>
      <c r="D51" s="364">
        <v>7</v>
      </c>
      <c r="E51" s="367">
        <v>23</v>
      </c>
      <c r="F51" s="365"/>
      <c r="G51" s="365">
        <f t="shared" si="6"/>
        <v>15</v>
      </c>
      <c r="H51" s="233">
        <f t="shared" si="9"/>
        <v>0.2</v>
      </c>
      <c r="I51" s="231"/>
      <c r="J51" s="234">
        <v>2</v>
      </c>
      <c r="K51" s="234" t="s">
        <v>22</v>
      </c>
      <c r="L51" s="235"/>
      <c r="M51" s="235" t="s">
        <v>23</v>
      </c>
      <c r="N51" s="247" t="s">
        <v>263</v>
      </c>
      <c r="O51" s="236" t="s">
        <v>25</v>
      </c>
    </row>
    <row r="52" spans="1:15" ht="38.25" customHeight="1">
      <c r="A52" s="231" t="s">
        <v>30</v>
      </c>
      <c r="B52" s="232" t="s">
        <v>299</v>
      </c>
      <c r="C52" s="365"/>
      <c r="D52" s="364">
        <v>4</v>
      </c>
      <c r="E52" s="367">
        <v>28</v>
      </c>
      <c r="F52" s="365"/>
      <c r="G52" s="365">
        <f t="shared" si="6"/>
        <v>16</v>
      </c>
      <c r="H52" s="233">
        <f t="shared" si="9"/>
        <v>0.2</v>
      </c>
      <c r="I52" s="231"/>
      <c r="J52" s="234">
        <v>2</v>
      </c>
      <c r="K52" s="234" t="s">
        <v>22</v>
      </c>
      <c r="L52" s="235"/>
      <c r="M52" s="235" t="s">
        <v>23</v>
      </c>
      <c r="N52" s="247" t="s">
        <v>263</v>
      </c>
      <c r="O52" s="236" t="s">
        <v>25</v>
      </c>
    </row>
    <row r="53" spans="1:15" ht="28.5" customHeight="1">
      <c r="A53" s="231" t="s">
        <v>30</v>
      </c>
      <c r="B53" s="237" t="s">
        <v>300</v>
      </c>
      <c r="C53" s="365"/>
      <c r="D53" s="364">
        <v>0</v>
      </c>
      <c r="E53" s="364">
        <v>34</v>
      </c>
      <c r="F53" s="365"/>
      <c r="G53" s="365">
        <f t="shared" si="6"/>
        <v>17</v>
      </c>
      <c r="H53" s="233">
        <f t="shared" si="9"/>
        <v>0.2</v>
      </c>
      <c r="I53" s="231"/>
      <c r="J53" s="234">
        <v>2</v>
      </c>
      <c r="K53" s="234" t="s">
        <v>22</v>
      </c>
      <c r="L53" s="235"/>
      <c r="M53" s="235" t="s">
        <v>23</v>
      </c>
      <c r="N53" s="247" t="s">
        <v>285</v>
      </c>
      <c r="O53" s="236" t="s">
        <v>28</v>
      </c>
    </row>
    <row r="54" spans="1:15" ht="30" customHeight="1">
      <c r="A54" s="231" t="s">
        <v>30</v>
      </c>
      <c r="B54" s="232" t="s">
        <v>301</v>
      </c>
      <c r="C54" s="365"/>
      <c r="D54" s="364">
        <v>5</v>
      </c>
      <c r="E54" s="364">
        <v>26</v>
      </c>
      <c r="F54" s="365"/>
      <c r="G54" s="365">
        <f t="shared" si="6"/>
        <v>15.5</v>
      </c>
      <c r="H54" s="233">
        <f t="shared" si="9"/>
        <v>0.2</v>
      </c>
      <c r="I54" s="231"/>
      <c r="J54" s="234">
        <v>2</v>
      </c>
      <c r="K54" s="234" t="s">
        <v>22</v>
      </c>
      <c r="L54" s="238"/>
      <c r="M54" s="235" t="s">
        <v>23</v>
      </c>
      <c r="N54" s="247" t="s">
        <v>263</v>
      </c>
      <c r="O54" s="236" t="s">
        <v>28</v>
      </c>
    </row>
    <row r="55" spans="1:15" ht="35.25" customHeight="1">
      <c r="A55" s="231" t="s">
        <v>30</v>
      </c>
      <c r="B55" s="232" t="s">
        <v>302</v>
      </c>
      <c r="C55" s="365"/>
      <c r="D55" s="364">
        <v>6</v>
      </c>
      <c r="E55" s="364">
        <v>22</v>
      </c>
      <c r="F55" s="365"/>
      <c r="G55" s="365">
        <f t="shared" si="6"/>
        <v>14</v>
      </c>
      <c r="H55" s="233">
        <f t="shared" si="9"/>
        <v>0.2</v>
      </c>
      <c r="I55" s="231"/>
      <c r="J55" s="234">
        <v>2</v>
      </c>
      <c r="K55" s="234" t="s">
        <v>22</v>
      </c>
      <c r="L55" s="235"/>
      <c r="M55" s="235" t="s">
        <v>23</v>
      </c>
      <c r="N55" s="247" t="s">
        <v>263</v>
      </c>
      <c r="O55" s="236" t="s">
        <v>28</v>
      </c>
    </row>
    <row r="56" spans="1:15" ht="33" customHeight="1">
      <c r="A56" s="231" t="s">
        <v>30</v>
      </c>
      <c r="B56" s="232" t="s">
        <v>303</v>
      </c>
      <c r="C56" s="365"/>
      <c r="D56" s="364">
        <v>14</v>
      </c>
      <c r="E56" s="364">
        <v>7</v>
      </c>
      <c r="F56" s="365"/>
      <c r="G56" s="365">
        <f t="shared" si="6"/>
        <v>10.5</v>
      </c>
      <c r="H56" s="233">
        <f t="shared" si="9"/>
        <v>0.2</v>
      </c>
      <c r="I56" s="231"/>
      <c r="J56" s="234">
        <v>2</v>
      </c>
      <c r="K56" s="234" t="s">
        <v>22</v>
      </c>
      <c r="L56" s="235"/>
      <c r="M56" s="235" t="s">
        <v>23</v>
      </c>
      <c r="N56" s="247" t="s">
        <v>304</v>
      </c>
      <c r="O56" s="236" t="s">
        <v>28</v>
      </c>
    </row>
    <row r="57" spans="1:15" ht="31.5" customHeight="1">
      <c r="A57" s="231" t="s">
        <v>30</v>
      </c>
      <c r="B57" s="237" t="s">
        <v>65</v>
      </c>
      <c r="C57" s="365"/>
      <c r="D57" s="364">
        <v>10</v>
      </c>
      <c r="E57" s="364">
        <v>19</v>
      </c>
      <c r="F57" s="365"/>
      <c r="G57" s="365">
        <f t="shared" si="6"/>
        <v>14.5</v>
      </c>
      <c r="H57" s="233">
        <f t="shared" si="9"/>
        <v>0.2</v>
      </c>
      <c r="I57" s="231"/>
      <c r="J57" s="234">
        <v>2</v>
      </c>
      <c r="K57" s="234" t="s">
        <v>22</v>
      </c>
      <c r="L57" s="235"/>
      <c r="M57" s="235" t="s">
        <v>23</v>
      </c>
      <c r="N57" s="247" t="s">
        <v>276</v>
      </c>
      <c r="O57" s="236" t="s">
        <v>25</v>
      </c>
    </row>
    <row r="58" spans="1:15" ht="30" customHeight="1">
      <c r="A58" s="231" t="s">
        <v>30</v>
      </c>
      <c r="B58" s="232" t="s">
        <v>305</v>
      </c>
      <c r="C58" s="365"/>
      <c r="D58" s="365" t="s">
        <v>318</v>
      </c>
      <c r="E58" s="365" t="s">
        <v>319</v>
      </c>
      <c r="F58" s="365"/>
      <c r="G58" s="365">
        <f t="shared" si="6"/>
        <v>14</v>
      </c>
      <c r="H58" s="233">
        <f t="shared" si="9"/>
        <v>0.2</v>
      </c>
      <c r="I58" s="231"/>
      <c r="J58" s="234">
        <v>2</v>
      </c>
      <c r="K58" s="234" t="s">
        <v>22</v>
      </c>
      <c r="L58" s="238"/>
      <c r="M58" s="235" t="s">
        <v>23</v>
      </c>
      <c r="N58" s="247" t="s">
        <v>263</v>
      </c>
      <c r="O58" s="236" t="s">
        <v>25</v>
      </c>
    </row>
    <row r="59" spans="1:15" ht="33.75" customHeight="1">
      <c r="A59" s="231" t="s">
        <v>30</v>
      </c>
      <c r="B59" s="232" t="s">
        <v>306</v>
      </c>
      <c r="C59" s="365"/>
      <c r="D59" s="364">
        <v>7</v>
      </c>
      <c r="E59" s="364">
        <v>23</v>
      </c>
      <c r="F59" s="365"/>
      <c r="G59" s="365">
        <f t="shared" si="6"/>
        <v>15</v>
      </c>
      <c r="H59" s="233">
        <f t="shared" si="9"/>
        <v>0.2</v>
      </c>
      <c r="I59" s="231"/>
      <c r="J59" s="234">
        <v>2</v>
      </c>
      <c r="K59" s="234" t="s">
        <v>22</v>
      </c>
      <c r="L59" s="235"/>
      <c r="M59" s="235" t="s">
        <v>23</v>
      </c>
      <c r="N59" s="247" t="s">
        <v>263</v>
      </c>
      <c r="O59" s="236" t="s">
        <v>28</v>
      </c>
    </row>
    <row r="60" spans="1:15" ht="36.75" customHeight="1">
      <c r="A60" s="231" t="s">
        <v>30</v>
      </c>
      <c r="B60" s="232" t="s">
        <v>307</v>
      </c>
      <c r="C60" s="365"/>
      <c r="D60" s="364">
        <v>9</v>
      </c>
      <c r="E60" s="364">
        <v>25</v>
      </c>
      <c r="F60" s="365"/>
      <c r="G60" s="365">
        <f t="shared" si="6"/>
        <v>17</v>
      </c>
      <c r="H60" s="233">
        <f t="shared" si="9"/>
        <v>0.2</v>
      </c>
      <c r="I60" s="231"/>
      <c r="J60" s="234">
        <v>2</v>
      </c>
      <c r="K60" s="234" t="s">
        <v>22</v>
      </c>
      <c r="L60" s="235"/>
      <c r="M60" s="235" t="s">
        <v>23</v>
      </c>
      <c r="N60" s="247" t="s">
        <v>263</v>
      </c>
      <c r="O60" s="236" t="s">
        <v>28</v>
      </c>
    </row>
    <row r="61" spans="1:15" ht="31.5" customHeight="1">
      <c r="A61" s="231" t="s">
        <v>30</v>
      </c>
      <c r="B61" s="232" t="s">
        <v>308</v>
      </c>
      <c r="C61" s="365"/>
      <c r="D61" s="364">
        <v>0</v>
      </c>
      <c r="E61" s="364">
        <v>34</v>
      </c>
      <c r="F61" s="365"/>
      <c r="G61" s="365">
        <f t="shared" si="6"/>
        <v>17</v>
      </c>
      <c r="H61" s="233">
        <f t="shared" si="9"/>
        <v>0.2</v>
      </c>
      <c r="I61" s="231"/>
      <c r="J61" s="234">
        <v>2</v>
      </c>
      <c r="K61" s="234" t="s">
        <v>22</v>
      </c>
      <c r="L61" s="235"/>
      <c r="M61" s="235" t="s">
        <v>23</v>
      </c>
      <c r="N61" s="247" t="s">
        <v>263</v>
      </c>
      <c r="O61" s="236" t="s">
        <v>28</v>
      </c>
    </row>
    <row r="62" spans="1:15" ht="43.5" customHeight="1">
      <c r="A62" s="231" t="s">
        <v>30</v>
      </c>
      <c r="B62" s="237" t="s">
        <v>309</v>
      </c>
      <c r="C62" s="365"/>
      <c r="D62" s="364">
        <v>0</v>
      </c>
      <c r="E62" s="364">
        <v>34</v>
      </c>
      <c r="F62" s="365"/>
      <c r="G62" s="365">
        <f t="shared" si="6"/>
        <v>17</v>
      </c>
      <c r="H62" s="233">
        <f t="shared" si="9"/>
        <v>0.2</v>
      </c>
      <c r="I62" s="231"/>
      <c r="J62" s="234">
        <v>2</v>
      </c>
      <c r="K62" s="234" t="s">
        <v>22</v>
      </c>
      <c r="L62" s="235"/>
      <c r="M62" s="235" t="s">
        <v>23</v>
      </c>
      <c r="N62" s="247" t="s">
        <v>285</v>
      </c>
      <c r="O62" s="236" t="s">
        <v>28</v>
      </c>
    </row>
    <row r="63" spans="1:15" ht="31.5" customHeight="1">
      <c r="A63" s="231" t="s">
        <v>30</v>
      </c>
      <c r="B63" s="237" t="s">
        <v>67</v>
      </c>
      <c r="C63" s="365"/>
      <c r="D63" s="364">
        <v>11</v>
      </c>
      <c r="E63" s="364">
        <v>18</v>
      </c>
      <c r="F63" s="365"/>
      <c r="G63" s="365">
        <f t="shared" si="6"/>
        <v>14.5</v>
      </c>
      <c r="H63" s="233">
        <f t="shared" si="9"/>
        <v>0.2</v>
      </c>
      <c r="I63" s="231"/>
      <c r="J63" s="234">
        <v>2</v>
      </c>
      <c r="K63" s="234" t="s">
        <v>22</v>
      </c>
      <c r="L63" s="238"/>
      <c r="M63" s="235" t="s">
        <v>23</v>
      </c>
      <c r="N63" s="247" t="s">
        <v>310</v>
      </c>
      <c r="O63" s="236" t="s">
        <v>25</v>
      </c>
    </row>
    <row r="64" spans="1:15" ht="31.5" customHeight="1">
      <c r="A64" s="231" t="s">
        <v>30</v>
      </c>
      <c r="B64" s="237" t="s">
        <v>68</v>
      </c>
      <c r="C64" s="365"/>
      <c r="D64" s="364">
        <v>8</v>
      </c>
      <c r="E64" s="364">
        <v>22</v>
      </c>
      <c r="F64" s="365"/>
      <c r="G64" s="365">
        <f t="shared" si="6"/>
        <v>15</v>
      </c>
      <c r="H64" s="233">
        <f t="shared" si="9"/>
        <v>0.2</v>
      </c>
      <c r="I64" s="231"/>
      <c r="J64" s="234">
        <v>2</v>
      </c>
      <c r="K64" s="234" t="s">
        <v>22</v>
      </c>
      <c r="L64" s="238"/>
      <c r="M64" s="235" t="s">
        <v>23</v>
      </c>
      <c r="N64" s="247" t="s">
        <v>58</v>
      </c>
      <c r="O64" s="236" t="s">
        <v>28</v>
      </c>
    </row>
    <row r="65" spans="1:16" ht="49.5" customHeight="1">
      <c r="A65" s="210" t="s">
        <v>17</v>
      </c>
      <c r="B65" s="237" t="s">
        <v>69</v>
      </c>
      <c r="C65" s="365"/>
      <c r="D65" s="364">
        <v>8</v>
      </c>
      <c r="E65" s="364">
        <v>22</v>
      </c>
      <c r="F65" s="365"/>
      <c r="G65" s="365">
        <f t="shared" si="6"/>
        <v>15</v>
      </c>
      <c r="H65" s="233">
        <f t="shared" si="9"/>
        <v>0.2</v>
      </c>
      <c r="I65" s="231"/>
      <c r="J65" s="234">
        <v>2</v>
      </c>
      <c r="K65" s="234" t="s">
        <v>22</v>
      </c>
      <c r="L65" s="238"/>
      <c r="M65" s="235" t="s">
        <v>23</v>
      </c>
      <c r="N65" s="247" t="s">
        <v>58</v>
      </c>
      <c r="O65" s="236" t="s">
        <v>28</v>
      </c>
      <c r="P65" s="203">
        <v>1</v>
      </c>
    </row>
    <row r="66" spans="1:16" ht="51" customHeight="1">
      <c r="A66" s="219" t="s">
        <v>20</v>
      </c>
      <c r="B66" s="211" t="s">
        <v>311</v>
      </c>
      <c r="C66" s="213">
        <f>SUM(D66:F66)</f>
        <v>7.5</v>
      </c>
      <c r="D66" s="213">
        <f t="shared" ref="D66:G66" si="10">SUM(D67:D67)</f>
        <v>0</v>
      </c>
      <c r="E66" s="213">
        <f t="shared" si="10"/>
        <v>7.5</v>
      </c>
      <c r="F66" s="213">
        <f t="shared" si="10"/>
        <v>0</v>
      </c>
      <c r="G66" s="213">
        <f t="shared" si="10"/>
        <v>0</v>
      </c>
      <c r="H66" s="215"/>
      <c r="I66" s="369">
        <v>8</v>
      </c>
      <c r="J66" s="217"/>
      <c r="K66" s="217"/>
      <c r="L66" s="217"/>
      <c r="M66" s="217" t="s">
        <v>19</v>
      </c>
      <c r="N66" s="218" t="s">
        <v>320</v>
      </c>
      <c r="O66" s="217"/>
    </row>
    <row r="67" spans="1:16" ht="31.5">
      <c r="B67" s="220" t="s">
        <v>218</v>
      </c>
      <c r="C67" s="221" t="s">
        <v>32</v>
      </c>
      <c r="D67" s="221">
        <v>0</v>
      </c>
      <c r="E67" s="221">
        <v>7.5</v>
      </c>
      <c r="F67" s="221">
        <v>0</v>
      </c>
      <c r="G67" s="221">
        <v>0</v>
      </c>
      <c r="H67" s="222">
        <v>1</v>
      </c>
      <c r="I67" s="241"/>
      <c r="J67" s="223">
        <v>6</v>
      </c>
      <c r="K67" s="223" t="s">
        <v>22</v>
      </c>
      <c r="L67" s="223"/>
      <c r="M67" s="223"/>
      <c r="N67" s="224" t="s">
        <v>320</v>
      </c>
      <c r="O67" s="225" t="s">
        <v>28</v>
      </c>
    </row>
    <row r="68" spans="1:16" ht="18">
      <c r="A68" s="242" t="s">
        <v>321</v>
      </c>
      <c r="G68" s="203"/>
      <c r="L68" s="203"/>
    </row>
    <row r="69" spans="1:16">
      <c r="A69" t="s">
        <v>314</v>
      </c>
      <c r="G69" s="203"/>
      <c r="L69" s="203"/>
    </row>
    <row r="70" spans="1:16">
      <c r="A70" s="243" t="s">
        <v>135</v>
      </c>
      <c r="G70" s="203"/>
      <c r="L70" s="203"/>
    </row>
    <row r="71" spans="1:16">
      <c r="A71" s="243" t="s">
        <v>173</v>
      </c>
      <c r="G71" s="203"/>
      <c r="L71" s="203"/>
    </row>
    <row r="72" spans="1:16">
      <c r="G72" s="203"/>
      <c r="L72" s="203"/>
    </row>
    <row r="73" spans="1:16">
      <c r="I73" s="243"/>
    </row>
    <row r="74" spans="1:16">
      <c r="C74" s="250"/>
    </row>
    <row r="75" spans="1:16">
      <c r="B75" s="243"/>
      <c r="C75" s="250"/>
    </row>
    <row r="76" spans="1:16">
      <c r="C76" s="244"/>
    </row>
  </sheetData>
  <pageMargins left="0.7" right="0.7" top="0.75" bottom="0.75" header="0.51180555555555496" footer="0.51180555555555496"/>
  <pageSetup paperSize="9" firstPageNumber="0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H14"/>
  <sheetViews>
    <sheetView zoomScale="40" zoomScaleNormal="40" zoomScalePageLayoutView="75" workbookViewId="0">
      <selection activeCell="B1" sqref="B1:B1048576"/>
    </sheetView>
  </sheetViews>
  <sheetFormatPr baseColWidth="10" defaultColWidth="8.875" defaultRowHeight="15"/>
  <cols>
    <col min="1" max="1" width="10.875" style="81" customWidth="1"/>
    <col min="2" max="2" width="40.875" style="81" customWidth="1"/>
    <col min="3" max="17" width="10.875" style="81" customWidth="1"/>
    <col min="18" max="1022" width="8.875" style="81"/>
    <col min="1023" max="16384" width="8.875" style="110"/>
  </cols>
  <sheetData>
    <row r="1" spans="1:1021" ht="84.75" customHeight="1">
      <c r="A1" s="75" t="s">
        <v>0</v>
      </c>
      <c r="B1" s="75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5" t="s">
        <v>7</v>
      </c>
      <c r="I1" s="75" t="s">
        <v>8</v>
      </c>
      <c r="J1" s="77" t="s">
        <v>115</v>
      </c>
      <c r="K1" s="77" t="s">
        <v>196</v>
      </c>
      <c r="L1" s="78" t="s">
        <v>197</v>
      </c>
      <c r="M1" s="78" t="s">
        <v>12</v>
      </c>
      <c r="N1" s="79" t="s">
        <v>13</v>
      </c>
      <c r="O1" s="79" t="s">
        <v>118</v>
      </c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  <c r="DD1" s="110"/>
      <c r="DE1" s="110"/>
      <c r="DF1" s="110"/>
      <c r="DG1" s="110"/>
      <c r="DH1" s="110"/>
      <c r="DI1" s="110"/>
      <c r="DJ1" s="110"/>
      <c r="DK1" s="110"/>
      <c r="DL1" s="110"/>
      <c r="DM1" s="110"/>
      <c r="DN1" s="110"/>
      <c r="DO1" s="110"/>
      <c r="DP1" s="110"/>
      <c r="DQ1" s="110"/>
      <c r="DR1" s="110"/>
      <c r="DS1" s="110"/>
      <c r="DT1" s="110"/>
      <c r="DU1" s="110"/>
      <c r="DV1" s="110"/>
      <c r="DW1" s="110"/>
      <c r="DX1" s="110"/>
      <c r="DY1" s="110"/>
      <c r="DZ1" s="110"/>
      <c r="EA1" s="110"/>
      <c r="EB1" s="110"/>
      <c r="EC1" s="110"/>
      <c r="ED1" s="110"/>
      <c r="EE1" s="110"/>
      <c r="EF1" s="110"/>
      <c r="EG1" s="110"/>
      <c r="EH1" s="110"/>
      <c r="EI1" s="110"/>
      <c r="EJ1" s="110"/>
      <c r="EK1" s="110"/>
      <c r="EL1" s="110"/>
      <c r="EM1" s="110"/>
      <c r="EN1" s="110"/>
      <c r="EO1" s="110"/>
      <c r="EP1" s="110"/>
      <c r="EQ1" s="110"/>
      <c r="ER1" s="110"/>
      <c r="ES1" s="110"/>
      <c r="ET1" s="110"/>
      <c r="EU1" s="110"/>
      <c r="EV1" s="110"/>
      <c r="EW1" s="110"/>
      <c r="EX1" s="110"/>
      <c r="EY1" s="110"/>
      <c r="EZ1" s="110"/>
      <c r="FA1" s="110"/>
      <c r="FB1" s="110"/>
      <c r="FC1" s="110"/>
      <c r="FD1" s="110"/>
      <c r="FE1" s="110"/>
      <c r="FF1" s="110"/>
      <c r="FG1" s="110"/>
      <c r="FH1" s="110"/>
      <c r="FI1" s="110"/>
      <c r="FJ1" s="110"/>
      <c r="FK1" s="110"/>
      <c r="FL1" s="110"/>
      <c r="FM1" s="110"/>
      <c r="FN1" s="110"/>
      <c r="FO1" s="110"/>
      <c r="FP1" s="110"/>
      <c r="FQ1" s="110"/>
      <c r="FR1" s="110"/>
      <c r="FS1" s="110"/>
      <c r="FT1" s="110"/>
      <c r="FU1" s="110"/>
      <c r="FV1" s="110"/>
      <c r="FW1" s="110"/>
      <c r="FX1" s="110"/>
      <c r="FY1" s="110"/>
      <c r="FZ1" s="110"/>
      <c r="GA1" s="110"/>
      <c r="GB1" s="110"/>
      <c r="GC1" s="110"/>
      <c r="GD1" s="110"/>
      <c r="GE1" s="110"/>
      <c r="GF1" s="110"/>
      <c r="GG1" s="110"/>
      <c r="GH1" s="110"/>
      <c r="GI1" s="110"/>
      <c r="GJ1" s="110"/>
      <c r="GK1" s="110"/>
      <c r="GL1" s="110"/>
      <c r="GM1" s="110"/>
      <c r="GN1" s="110"/>
      <c r="GO1" s="110"/>
      <c r="GP1" s="110"/>
      <c r="GQ1" s="110"/>
      <c r="GR1" s="110"/>
      <c r="GS1" s="110"/>
      <c r="GT1" s="110"/>
      <c r="GU1" s="110"/>
      <c r="GV1" s="110"/>
      <c r="GW1" s="110"/>
      <c r="GX1" s="110"/>
      <c r="GY1" s="110"/>
      <c r="GZ1" s="110"/>
      <c r="HA1" s="110"/>
      <c r="HB1" s="110"/>
      <c r="HC1" s="110"/>
      <c r="HD1" s="110"/>
      <c r="HE1" s="110"/>
      <c r="HF1" s="110"/>
      <c r="HG1" s="110"/>
      <c r="HH1" s="110"/>
      <c r="HI1" s="110"/>
      <c r="HJ1" s="110"/>
      <c r="HK1" s="110"/>
      <c r="HL1" s="110"/>
      <c r="HM1" s="110"/>
      <c r="HN1" s="110"/>
      <c r="HO1" s="110"/>
      <c r="HP1" s="110"/>
      <c r="HQ1" s="110"/>
      <c r="HR1" s="110"/>
      <c r="HS1" s="110"/>
      <c r="HT1" s="110"/>
      <c r="HU1" s="110"/>
      <c r="HV1" s="110"/>
      <c r="HW1" s="110"/>
      <c r="HX1" s="110"/>
      <c r="HY1" s="110"/>
      <c r="HZ1" s="110"/>
      <c r="IA1" s="110"/>
      <c r="IB1" s="110"/>
      <c r="IC1" s="110"/>
      <c r="ID1" s="110"/>
      <c r="IE1" s="110"/>
      <c r="IF1" s="110"/>
      <c r="IG1" s="110"/>
      <c r="IH1" s="110"/>
      <c r="II1" s="110"/>
      <c r="IJ1" s="110"/>
      <c r="IK1" s="110"/>
      <c r="IL1" s="110"/>
      <c r="IM1" s="110"/>
      <c r="IN1" s="110"/>
      <c r="IO1" s="110"/>
      <c r="IP1" s="110"/>
      <c r="IQ1" s="110"/>
      <c r="IR1" s="110"/>
      <c r="IS1" s="110"/>
      <c r="IT1" s="110"/>
      <c r="IU1" s="110"/>
      <c r="IV1" s="110"/>
      <c r="IW1" s="110"/>
      <c r="IX1" s="110"/>
      <c r="IY1" s="110"/>
      <c r="IZ1" s="110"/>
      <c r="JA1" s="110"/>
      <c r="JB1" s="110"/>
      <c r="JC1" s="110"/>
      <c r="JD1" s="110"/>
      <c r="JE1" s="110"/>
      <c r="JF1" s="110"/>
      <c r="JG1" s="110"/>
      <c r="JH1" s="110"/>
      <c r="JI1" s="110"/>
      <c r="JJ1" s="110"/>
      <c r="JK1" s="110"/>
      <c r="JL1" s="110"/>
      <c r="JM1" s="110"/>
      <c r="JN1" s="110"/>
      <c r="JO1" s="110"/>
      <c r="JP1" s="110"/>
      <c r="JQ1" s="110"/>
      <c r="JR1" s="110"/>
      <c r="JS1" s="110"/>
      <c r="JT1" s="110"/>
      <c r="JU1" s="110"/>
      <c r="JV1" s="110"/>
      <c r="JW1" s="110"/>
      <c r="JX1" s="110"/>
      <c r="JY1" s="110"/>
      <c r="JZ1" s="110"/>
      <c r="KA1" s="110"/>
      <c r="KB1" s="110"/>
      <c r="KC1" s="110"/>
      <c r="KD1" s="110"/>
      <c r="KE1" s="110"/>
      <c r="KF1" s="110"/>
      <c r="KG1" s="110"/>
      <c r="KH1" s="110"/>
      <c r="KI1" s="110"/>
      <c r="KJ1" s="110"/>
      <c r="KK1" s="110"/>
      <c r="KL1" s="110"/>
      <c r="KM1" s="110"/>
      <c r="KN1" s="110"/>
      <c r="KO1" s="110"/>
      <c r="KP1" s="110"/>
      <c r="KQ1" s="110"/>
      <c r="KR1" s="110"/>
      <c r="KS1" s="110"/>
      <c r="KT1" s="110"/>
      <c r="KU1" s="110"/>
      <c r="KV1" s="110"/>
      <c r="KW1" s="110"/>
      <c r="KX1" s="110"/>
      <c r="KY1" s="110"/>
      <c r="KZ1" s="110"/>
      <c r="LA1" s="110"/>
      <c r="LB1" s="110"/>
      <c r="LC1" s="110"/>
      <c r="LD1" s="110"/>
      <c r="LE1" s="110"/>
      <c r="LF1" s="110"/>
      <c r="LG1" s="110"/>
      <c r="LH1" s="110"/>
      <c r="LI1" s="110"/>
      <c r="LJ1" s="110"/>
      <c r="LK1" s="110"/>
      <c r="LL1" s="110"/>
      <c r="LM1" s="110"/>
      <c r="LN1" s="110"/>
      <c r="LO1" s="110"/>
      <c r="LP1" s="110"/>
      <c r="LQ1" s="110"/>
      <c r="LR1" s="110"/>
      <c r="LS1" s="110"/>
      <c r="LT1" s="110"/>
      <c r="LU1" s="110"/>
      <c r="LV1" s="110"/>
      <c r="LW1" s="110"/>
      <c r="LX1" s="110"/>
      <c r="LY1" s="110"/>
      <c r="LZ1" s="110"/>
      <c r="MA1" s="110"/>
      <c r="MB1" s="110"/>
      <c r="MC1" s="110"/>
      <c r="MD1" s="110"/>
      <c r="ME1" s="110"/>
      <c r="MF1" s="110"/>
      <c r="MG1" s="110"/>
      <c r="MH1" s="110"/>
      <c r="MI1" s="110"/>
      <c r="MJ1" s="110"/>
      <c r="MK1" s="110"/>
      <c r="ML1" s="110"/>
      <c r="MM1" s="110"/>
      <c r="MN1" s="110"/>
      <c r="MO1" s="110"/>
      <c r="MP1" s="110"/>
      <c r="MQ1" s="110"/>
      <c r="MR1" s="110"/>
      <c r="MS1" s="110"/>
      <c r="MT1" s="110"/>
      <c r="MU1" s="110"/>
      <c r="MV1" s="110"/>
      <c r="MW1" s="110"/>
      <c r="MX1" s="110"/>
      <c r="MY1" s="110"/>
      <c r="MZ1" s="110"/>
      <c r="NA1" s="110"/>
      <c r="NB1" s="110"/>
      <c r="NC1" s="110"/>
      <c r="ND1" s="110"/>
      <c r="NE1" s="110"/>
      <c r="NF1" s="110"/>
      <c r="NG1" s="110"/>
      <c r="NH1" s="110"/>
      <c r="NI1" s="110"/>
      <c r="NJ1" s="110"/>
      <c r="NK1" s="110"/>
      <c r="NL1" s="110"/>
      <c r="NM1" s="110"/>
      <c r="NN1" s="110"/>
      <c r="NO1" s="110"/>
      <c r="NP1" s="110"/>
      <c r="NQ1" s="110"/>
      <c r="NR1" s="110"/>
      <c r="NS1" s="110"/>
      <c r="NT1" s="110"/>
      <c r="NU1" s="110"/>
      <c r="NV1" s="110"/>
      <c r="NW1" s="110"/>
      <c r="NX1" s="110"/>
      <c r="NY1" s="110"/>
      <c r="NZ1" s="110"/>
      <c r="OA1" s="110"/>
      <c r="OB1" s="110"/>
      <c r="OC1" s="110"/>
      <c r="OD1" s="110"/>
      <c r="OE1" s="110"/>
      <c r="OF1" s="110"/>
      <c r="OG1" s="110"/>
      <c r="OH1" s="110"/>
      <c r="OI1" s="110"/>
      <c r="OJ1" s="110"/>
      <c r="OK1" s="110"/>
      <c r="OL1" s="110"/>
      <c r="OM1" s="110"/>
      <c r="ON1" s="110"/>
      <c r="OO1" s="110"/>
      <c r="OP1" s="110"/>
      <c r="OQ1" s="110"/>
      <c r="OR1" s="110"/>
      <c r="OS1" s="110"/>
      <c r="OT1" s="110"/>
      <c r="OU1" s="110"/>
      <c r="OV1" s="110"/>
      <c r="OW1" s="110"/>
      <c r="OX1" s="110"/>
      <c r="OY1" s="110"/>
      <c r="OZ1" s="110"/>
      <c r="PA1" s="110"/>
      <c r="PB1" s="110"/>
      <c r="PC1" s="110"/>
      <c r="PD1" s="110"/>
      <c r="PE1" s="110"/>
      <c r="PF1" s="110"/>
      <c r="PG1" s="110"/>
      <c r="PH1" s="110"/>
      <c r="PI1" s="110"/>
      <c r="PJ1" s="110"/>
      <c r="PK1" s="110"/>
      <c r="PL1" s="110"/>
      <c r="PM1" s="110"/>
      <c r="PN1" s="110"/>
      <c r="PO1" s="110"/>
      <c r="PP1" s="110"/>
      <c r="PQ1" s="110"/>
      <c r="PR1" s="110"/>
      <c r="PS1" s="110"/>
      <c r="PT1" s="110"/>
      <c r="PU1" s="110"/>
      <c r="PV1" s="110"/>
      <c r="PW1" s="110"/>
      <c r="PX1" s="110"/>
      <c r="PY1" s="110"/>
      <c r="PZ1" s="110"/>
      <c r="QA1" s="110"/>
      <c r="QB1" s="110"/>
      <c r="QC1" s="110"/>
      <c r="QD1" s="110"/>
      <c r="QE1" s="110"/>
      <c r="QF1" s="110"/>
      <c r="QG1" s="110"/>
      <c r="QH1" s="110"/>
      <c r="QI1" s="110"/>
      <c r="QJ1" s="110"/>
      <c r="QK1" s="110"/>
      <c r="QL1" s="110"/>
      <c r="QM1" s="110"/>
      <c r="QN1" s="110"/>
      <c r="QO1" s="110"/>
      <c r="QP1" s="110"/>
      <c r="QQ1" s="110"/>
      <c r="QR1" s="110"/>
      <c r="QS1" s="110"/>
      <c r="QT1" s="110"/>
      <c r="QU1" s="110"/>
      <c r="QV1" s="110"/>
      <c r="QW1" s="110"/>
      <c r="QX1" s="110"/>
      <c r="QY1" s="110"/>
      <c r="QZ1" s="110"/>
      <c r="RA1" s="110"/>
      <c r="RB1" s="110"/>
      <c r="RC1" s="110"/>
      <c r="RD1" s="110"/>
      <c r="RE1" s="110"/>
      <c r="RF1" s="110"/>
      <c r="RG1" s="110"/>
      <c r="RH1" s="110"/>
      <c r="RI1" s="110"/>
      <c r="RJ1" s="110"/>
      <c r="RK1" s="110"/>
      <c r="RL1" s="110"/>
      <c r="RM1" s="110"/>
      <c r="RN1" s="110"/>
      <c r="RO1" s="110"/>
      <c r="RP1" s="110"/>
      <c r="RQ1" s="110"/>
      <c r="RR1" s="110"/>
      <c r="RS1" s="110"/>
      <c r="RT1" s="110"/>
      <c r="RU1" s="110"/>
      <c r="RV1" s="110"/>
      <c r="RW1" s="110"/>
      <c r="RX1" s="110"/>
      <c r="RY1" s="110"/>
      <c r="RZ1" s="110"/>
      <c r="SA1" s="110"/>
      <c r="SB1" s="110"/>
      <c r="SC1" s="110"/>
      <c r="SD1" s="110"/>
      <c r="SE1" s="110"/>
      <c r="SF1" s="110"/>
      <c r="SG1" s="110"/>
      <c r="SH1" s="110"/>
      <c r="SI1" s="110"/>
      <c r="SJ1" s="110"/>
      <c r="SK1" s="110"/>
      <c r="SL1" s="110"/>
      <c r="SM1" s="110"/>
      <c r="SN1" s="110"/>
      <c r="SO1" s="110"/>
      <c r="SP1" s="110"/>
      <c r="SQ1" s="110"/>
      <c r="SR1" s="110"/>
      <c r="SS1" s="110"/>
      <c r="ST1" s="110"/>
      <c r="SU1" s="110"/>
      <c r="SV1" s="110"/>
      <c r="SW1" s="110"/>
      <c r="SX1" s="110"/>
      <c r="SY1" s="110"/>
      <c r="SZ1" s="110"/>
      <c r="TA1" s="110"/>
      <c r="TB1" s="110"/>
      <c r="TC1" s="110"/>
      <c r="TD1" s="110"/>
      <c r="TE1" s="110"/>
      <c r="TF1" s="110"/>
      <c r="TG1" s="110"/>
      <c r="TH1" s="110"/>
      <c r="TI1" s="110"/>
      <c r="TJ1" s="110"/>
      <c r="TK1" s="110"/>
      <c r="TL1" s="110"/>
      <c r="TM1" s="110"/>
      <c r="TN1" s="110"/>
      <c r="TO1" s="110"/>
      <c r="TP1" s="110"/>
      <c r="TQ1" s="110"/>
      <c r="TR1" s="110"/>
      <c r="TS1" s="110"/>
      <c r="TT1" s="110"/>
      <c r="TU1" s="110"/>
      <c r="TV1" s="110"/>
      <c r="TW1" s="110"/>
      <c r="TX1" s="110"/>
      <c r="TY1" s="110"/>
      <c r="TZ1" s="110"/>
      <c r="UA1" s="110"/>
      <c r="UB1" s="110"/>
      <c r="UC1" s="110"/>
      <c r="UD1" s="110"/>
      <c r="UE1" s="110"/>
      <c r="UF1" s="110"/>
      <c r="UG1" s="110"/>
      <c r="UH1" s="110"/>
      <c r="UI1" s="110"/>
      <c r="UJ1" s="110"/>
      <c r="UK1" s="110"/>
      <c r="UL1" s="110"/>
      <c r="UM1" s="110"/>
      <c r="UN1" s="110"/>
      <c r="UO1" s="110"/>
      <c r="UP1" s="110"/>
      <c r="UQ1" s="110"/>
      <c r="UR1" s="110"/>
      <c r="US1" s="110"/>
      <c r="UT1" s="110"/>
      <c r="UU1" s="110"/>
      <c r="UV1" s="110"/>
      <c r="UW1" s="110"/>
      <c r="UX1" s="110"/>
      <c r="UY1" s="110"/>
      <c r="UZ1" s="110"/>
      <c r="VA1" s="110"/>
      <c r="VB1" s="110"/>
      <c r="VC1" s="110"/>
      <c r="VD1" s="110"/>
      <c r="VE1" s="110"/>
      <c r="VF1" s="110"/>
      <c r="VG1" s="110"/>
      <c r="VH1" s="110"/>
      <c r="VI1" s="110"/>
      <c r="VJ1" s="110"/>
      <c r="VK1" s="110"/>
      <c r="VL1" s="110"/>
      <c r="VM1" s="110"/>
      <c r="VN1" s="110"/>
      <c r="VO1" s="110"/>
      <c r="VP1" s="110"/>
      <c r="VQ1" s="110"/>
      <c r="VR1" s="110"/>
      <c r="VS1" s="110"/>
      <c r="VT1" s="110"/>
      <c r="VU1" s="110"/>
      <c r="VV1" s="110"/>
      <c r="VW1" s="110"/>
      <c r="VX1" s="110"/>
      <c r="VY1" s="110"/>
      <c r="VZ1" s="110"/>
      <c r="WA1" s="110"/>
      <c r="WB1" s="110"/>
      <c r="WC1" s="110"/>
      <c r="WD1" s="110"/>
      <c r="WE1" s="110"/>
      <c r="WF1" s="110"/>
      <c r="WG1" s="110"/>
      <c r="WH1" s="110"/>
      <c r="WI1" s="110"/>
      <c r="WJ1" s="110"/>
      <c r="WK1" s="110"/>
      <c r="WL1" s="110"/>
      <c r="WM1" s="110"/>
      <c r="WN1" s="110"/>
      <c r="WO1" s="110"/>
      <c r="WP1" s="110"/>
      <c r="WQ1" s="110"/>
      <c r="WR1" s="110"/>
      <c r="WS1" s="110"/>
      <c r="WT1" s="110"/>
      <c r="WU1" s="110"/>
      <c r="WV1" s="110"/>
      <c r="WW1" s="110"/>
      <c r="WX1" s="110"/>
      <c r="WY1" s="110"/>
      <c r="WZ1" s="110"/>
      <c r="XA1" s="110"/>
      <c r="XB1" s="110"/>
      <c r="XC1" s="110"/>
      <c r="XD1" s="110"/>
      <c r="XE1" s="110"/>
      <c r="XF1" s="110"/>
      <c r="XG1" s="110"/>
      <c r="XH1" s="110"/>
      <c r="XI1" s="110"/>
      <c r="XJ1" s="110"/>
      <c r="XK1" s="110"/>
      <c r="XL1" s="110"/>
      <c r="XM1" s="110"/>
      <c r="XN1" s="110"/>
      <c r="XO1" s="110"/>
      <c r="XP1" s="110"/>
      <c r="XQ1" s="110"/>
      <c r="XR1" s="110"/>
      <c r="XS1" s="110"/>
      <c r="XT1" s="110"/>
      <c r="XU1" s="110"/>
      <c r="XV1" s="110"/>
      <c r="XW1" s="110"/>
      <c r="XX1" s="110"/>
      <c r="XY1" s="110"/>
      <c r="XZ1" s="110"/>
      <c r="YA1" s="110"/>
      <c r="YB1" s="110"/>
      <c r="YC1" s="110"/>
      <c r="YD1" s="110"/>
      <c r="YE1" s="110"/>
      <c r="YF1" s="110"/>
      <c r="YG1" s="110"/>
      <c r="YH1" s="110"/>
      <c r="YI1" s="110"/>
      <c r="YJ1" s="110"/>
      <c r="YK1" s="110"/>
      <c r="YL1" s="110"/>
      <c r="YM1" s="110"/>
      <c r="YN1" s="110"/>
      <c r="YO1" s="110"/>
      <c r="YP1" s="110"/>
      <c r="YQ1" s="110"/>
      <c r="YR1" s="110"/>
      <c r="YS1" s="110"/>
      <c r="YT1" s="110"/>
      <c r="YU1" s="110"/>
      <c r="YV1" s="110"/>
      <c r="YW1" s="110"/>
      <c r="YX1" s="110"/>
      <c r="YY1" s="110"/>
      <c r="YZ1" s="110"/>
      <c r="ZA1" s="110"/>
      <c r="ZB1" s="110"/>
      <c r="ZC1" s="110"/>
      <c r="ZD1" s="110"/>
      <c r="ZE1" s="110"/>
      <c r="ZF1" s="110"/>
      <c r="ZG1" s="110"/>
      <c r="ZH1" s="110"/>
      <c r="ZI1" s="110"/>
      <c r="ZJ1" s="110"/>
      <c r="ZK1" s="110"/>
      <c r="ZL1" s="110"/>
      <c r="ZM1" s="110"/>
      <c r="ZN1" s="110"/>
      <c r="ZO1" s="110"/>
      <c r="ZP1" s="110"/>
      <c r="ZQ1" s="110"/>
      <c r="ZR1" s="110"/>
      <c r="ZS1" s="110"/>
      <c r="ZT1" s="110"/>
      <c r="ZU1" s="110"/>
      <c r="ZV1" s="110"/>
      <c r="ZW1" s="110"/>
      <c r="ZX1" s="110"/>
      <c r="ZY1" s="110"/>
      <c r="ZZ1" s="110"/>
      <c r="AAA1" s="110"/>
      <c r="AAB1" s="110"/>
      <c r="AAC1" s="110"/>
      <c r="AAD1" s="110"/>
      <c r="AAE1" s="110"/>
      <c r="AAF1" s="110"/>
      <c r="AAG1" s="110"/>
      <c r="AAH1" s="110"/>
      <c r="AAI1" s="110"/>
      <c r="AAJ1" s="110"/>
      <c r="AAK1" s="110"/>
      <c r="AAL1" s="110"/>
      <c r="AAM1" s="110"/>
      <c r="AAN1" s="110"/>
      <c r="AAO1" s="110"/>
      <c r="AAP1" s="110"/>
      <c r="AAQ1" s="110"/>
      <c r="AAR1" s="110"/>
      <c r="AAS1" s="110"/>
      <c r="AAT1" s="110"/>
      <c r="AAU1" s="110"/>
      <c r="AAV1" s="110"/>
      <c r="AAW1" s="110"/>
      <c r="AAX1" s="110"/>
      <c r="AAY1" s="110"/>
      <c r="AAZ1" s="110"/>
      <c r="ABA1" s="110"/>
      <c r="ABB1" s="110"/>
      <c r="ABC1" s="110"/>
      <c r="ABD1" s="110"/>
      <c r="ABE1" s="110"/>
      <c r="ABF1" s="110"/>
      <c r="ABG1" s="110"/>
      <c r="ABH1" s="110"/>
      <c r="ABI1" s="110"/>
      <c r="ABJ1" s="110"/>
      <c r="ABK1" s="110"/>
      <c r="ABL1" s="110"/>
      <c r="ABM1" s="110"/>
      <c r="ABN1" s="110"/>
      <c r="ABO1" s="110"/>
      <c r="ABP1" s="110"/>
      <c r="ABQ1" s="110"/>
      <c r="ABR1" s="110"/>
      <c r="ABS1" s="110"/>
      <c r="ABT1" s="110"/>
      <c r="ABU1" s="110"/>
      <c r="ABV1" s="110"/>
      <c r="ABW1" s="110"/>
      <c r="ABX1" s="110"/>
      <c r="ABY1" s="110"/>
      <c r="ABZ1" s="110"/>
      <c r="ACA1" s="110"/>
      <c r="ACB1" s="110"/>
      <c r="ACC1" s="110"/>
      <c r="ACD1" s="110"/>
      <c r="ACE1" s="110"/>
      <c r="ACF1" s="110"/>
      <c r="ACG1" s="110"/>
      <c r="ACH1" s="110"/>
      <c r="ACI1" s="110"/>
      <c r="ACJ1" s="110"/>
      <c r="ACK1" s="110"/>
      <c r="ACL1" s="110"/>
      <c r="ACM1" s="110"/>
      <c r="ACN1" s="110"/>
      <c r="ACO1" s="110"/>
      <c r="ACP1" s="110"/>
      <c r="ACQ1" s="110"/>
      <c r="ACR1" s="110"/>
      <c r="ACS1" s="110"/>
      <c r="ACT1" s="110"/>
      <c r="ACU1" s="110"/>
      <c r="ACV1" s="110"/>
      <c r="ACW1" s="110"/>
      <c r="ACX1" s="110"/>
      <c r="ACY1" s="110"/>
      <c r="ACZ1" s="110"/>
      <c r="ADA1" s="110"/>
      <c r="ADB1" s="110"/>
      <c r="ADC1" s="110"/>
      <c r="ADD1" s="110"/>
      <c r="ADE1" s="110"/>
      <c r="ADF1" s="110"/>
      <c r="ADG1" s="110"/>
      <c r="ADH1" s="110"/>
      <c r="ADI1" s="110"/>
      <c r="ADJ1" s="110"/>
      <c r="ADK1" s="110"/>
      <c r="ADL1" s="110"/>
      <c r="ADM1" s="110"/>
      <c r="ADN1" s="110"/>
      <c r="ADO1" s="110"/>
      <c r="ADP1" s="110"/>
      <c r="ADQ1" s="110"/>
      <c r="ADR1" s="110"/>
      <c r="ADS1" s="110"/>
      <c r="ADT1" s="110"/>
      <c r="ADU1" s="110"/>
      <c r="ADV1" s="110"/>
      <c r="ADW1" s="110"/>
      <c r="ADX1" s="110"/>
      <c r="ADY1" s="110"/>
      <c r="ADZ1" s="110"/>
      <c r="AEA1" s="110"/>
      <c r="AEB1" s="110"/>
      <c r="AEC1" s="110"/>
      <c r="AED1" s="110"/>
      <c r="AEE1" s="110"/>
      <c r="AEF1" s="110"/>
      <c r="AEG1" s="110"/>
      <c r="AEH1" s="110"/>
      <c r="AEI1" s="110"/>
      <c r="AEJ1" s="110"/>
      <c r="AEK1" s="110"/>
      <c r="AEL1" s="110"/>
      <c r="AEM1" s="110"/>
      <c r="AEN1" s="110"/>
      <c r="AEO1" s="110"/>
      <c r="AEP1" s="110"/>
      <c r="AEQ1" s="110"/>
      <c r="AER1" s="110"/>
      <c r="AES1" s="110"/>
      <c r="AET1" s="110"/>
      <c r="AEU1" s="110"/>
      <c r="AEV1" s="110"/>
      <c r="AEW1" s="110"/>
      <c r="AEX1" s="110"/>
      <c r="AEY1" s="110"/>
      <c r="AEZ1" s="110"/>
      <c r="AFA1" s="110"/>
      <c r="AFB1" s="110"/>
      <c r="AFC1" s="110"/>
      <c r="AFD1" s="110"/>
      <c r="AFE1" s="110"/>
      <c r="AFF1" s="110"/>
      <c r="AFG1" s="110"/>
      <c r="AFH1" s="110"/>
      <c r="AFI1" s="110"/>
      <c r="AFJ1" s="110"/>
      <c r="AFK1" s="110"/>
      <c r="AFL1" s="110"/>
      <c r="AFM1" s="110"/>
      <c r="AFN1" s="110"/>
      <c r="AFO1" s="110"/>
      <c r="AFP1" s="110"/>
      <c r="AFQ1" s="110"/>
      <c r="AFR1" s="110"/>
      <c r="AFS1" s="110"/>
      <c r="AFT1" s="110"/>
      <c r="AFU1" s="110"/>
      <c r="AFV1" s="110"/>
      <c r="AFW1" s="110"/>
      <c r="AFX1" s="110"/>
      <c r="AFY1" s="110"/>
      <c r="AFZ1" s="110"/>
      <c r="AGA1" s="110"/>
      <c r="AGB1" s="110"/>
      <c r="AGC1" s="110"/>
      <c r="AGD1" s="110"/>
      <c r="AGE1" s="110"/>
      <c r="AGF1" s="110"/>
      <c r="AGG1" s="110"/>
      <c r="AGH1" s="110"/>
      <c r="AGI1" s="110"/>
      <c r="AGJ1" s="110"/>
      <c r="AGK1" s="110"/>
      <c r="AGL1" s="110"/>
      <c r="AGM1" s="110"/>
      <c r="AGN1" s="110"/>
      <c r="AGO1" s="110"/>
      <c r="AGP1" s="110"/>
      <c r="AGQ1" s="110"/>
      <c r="AGR1" s="110"/>
      <c r="AGS1" s="110"/>
      <c r="AGT1" s="110"/>
      <c r="AGU1" s="110"/>
      <c r="AGV1" s="110"/>
      <c r="AGW1" s="110"/>
      <c r="AGX1" s="110"/>
      <c r="AGY1" s="110"/>
      <c r="AGZ1" s="110"/>
      <c r="AHA1" s="110"/>
      <c r="AHB1" s="110"/>
      <c r="AHC1" s="110"/>
      <c r="AHD1" s="110"/>
      <c r="AHE1" s="110"/>
      <c r="AHF1" s="110"/>
      <c r="AHG1" s="110"/>
      <c r="AHH1" s="110"/>
      <c r="AHI1" s="110"/>
      <c r="AHJ1" s="110"/>
      <c r="AHK1" s="110"/>
      <c r="AHL1" s="110"/>
      <c r="AHM1" s="110"/>
      <c r="AHN1" s="110"/>
      <c r="AHO1" s="110"/>
      <c r="AHP1" s="110"/>
      <c r="AHQ1" s="110"/>
      <c r="AHR1" s="110"/>
      <c r="AHS1" s="110"/>
      <c r="AHT1" s="110"/>
      <c r="AHU1" s="110"/>
      <c r="AHV1" s="110"/>
      <c r="AHW1" s="110"/>
      <c r="AHX1" s="110"/>
      <c r="AHY1" s="110"/>
      <c r="AHZ1" s="110"/>
      <c r="AIA1" s="110"/>
      <c r="AIB1" s="110"/>
      <c r="AIC1" s="110"/>
      <c r="AID1" s="110"/>
      <c r="AIE1" s="110"/>
      <c r="AIF1" s="110"/>
      <c r="AIG1" s="110"/>
      <c r="AIH1" s="110"/>
      <c r="AII1" s="110"/>
      <c r="AIJ1" s="110"/>
      <c r="AIK1" s="110"/>
      <c r="AIL1" s="110"/>
      <c r="AIM1" s="110"/>
      <c r="AIN1" s="110"/>
      <c r="AIO1" s="110"/>
      <c r="AIP1" s="110"/>
      <c r="AIQ1" s="110"/>
      <c r="AIR1" s="110"/>
      <c r="AIS1" s="110"/>
      <c r="AIT1" s="110"/>
      <c r="AIU1" s="110"/>
      <c r="AIV1" s="110"/>
      <c r="AIW1" s="110"/>
      <c r="AIX1" s="110"/>
      <c r="AIY1" s="110"/>
      <c r="AIZ1" s="110"/>
      <c r="AJA1" s="110"/>
      <c r="AJB1" s="110"/>
      <c r="AJC1" s="110"/>
      <c r="AJD1" s="110"/>
      <c r="AJE1" s="110"/>
      <c r="AJF1" s="110"/>
      <c r="AJG1" s="110"/>
      <c r="AJH1" s="110"/>
      <c r="AJI1" s="110"/>
      <c r="AJJ1" s="110"/>
      <c r="AJK1" s="110"/>
      <c r="AJL1" s="110"/>
      <c r="AJM1" s="110"/>
      <c r="AJN1" s="110"/>
      <c r="AJO1" s="110"/>
      <c r="AJP1" s="110"/>
      <c r="AJQ1" s="110"/>
      <c r="AJR1" s="110"/>
      <c r="AJS1" s="110"/>
      <c r="AJT1" s="110"/>
      <c r="AJU1" s="110"/>
      <c r="AJV1" s="110"/>
      <c r="AJW1" s="110"/>
      <c r="AJX1" s="110"/>
      <c r="AJY1" s="110"/>
      <c r="AJZ1" s="110"/>
      <c r="AKA1" s="110"/>
      <c r="AKB1" s="110"/>
      <c r="AKC1" s="110"/>
      <c r="AKD1" s="110"/>
      <c r="AKE1" s="110"/>
      <c r="AKF1" s="110"/>
      <c r="AKG1" s="110"/>
      <c r="AKH1" s="110"/>
      <c r="AKI1" s="110"/>
      <c r="AKJ1" s="110"/>
      <c r="AKK1" s="110"/>
      <c r="AKL1" s="110"/>
      <c r="AKM1" s="110"/>
      <c r="AKN1" s="110"/>
      <c r="AKO1" s="110"/>
      <c r="AKP1" s="110"/>
      <c r="AKQ1" s="110"/>
      <c r="AKR1" s="110"/>
      <c r="AKS1" s="110"/>
      <c r="AKT1" s="110"/>
      <c r="AKU1" s="110"/>
      <c r="AKV1" s="110"/>
      <c r="AKW1" s="110"/>
      <c r="AKX1" s="110"/>
      <c r="AKY1" s="110"/>
      <c r="AKZ1" s="110"/>
      <c r="ALA1" s="110"/>
      <c r="ALB1" s="110"/>
      <c r="ALC1" s="110"/>
      <c r="ALD1" s="110"/>
      <c r="ALE1" s="110"/>
      <c r="ALF1" s="110"/>
      <c r="ALG1" s="110"/>
      <c r="ALH1" s="110"/>
      <c r="ALI1" s="110"/>
      <c r="ALJ1" s="110"/>
      <c r="ALK1" s="110"/>
      <c r="ALL1" s="110"/>
      <c r="ALM1" s="110"/>
      <c r="ALN1" s="110"/>
      <c r="ALO1" s="110"/>
      <c r="ALP1" s="110"/>
      <c r="ALQ1" s="110"/>
      <c r="ALR1" s="110"/>
      <c r="ALS1" s="110"/>
      <c r="ALT1" s="110"/>
      <c r="ALU1" s="110"/>
      <c r="ALV1" s="110"/>
      <c r="ALW1" s="110"/>
      <c r="ALX1" s="110"/>
      <c r="ALY1" s="110"/>
      <c r="ALZ1" s="110"/>
      <c r="AMA1" s="110"/>
      <c r="AMB1" s="110"/>
      <c r="AMC1" s="110"/>
      <c r="AMD1" s="110"/>
      <c r="AME1" s="110"/>
      <c r="AMF1" s="110"/>
      <c r="AMG1" s="110"/>
    </row>
    <row r="2" spans="1:1021" s="84" customFormat="1" ht="84.75" customHeight="1">
      <c r="A2" s="82" t="s">
        <v>322</v>
      </c>
      <c r="B2" s="82" t="s">
        <v>323</v>
      </c>
      <c r="C2" s="82">
        <v>5</v>
      </c>
      <c r="D2" s="82">
        <f>SUMPRODUCT(D3:D204,$L3:$L204)</f>
        <v>0</v>
      </c>
      <c r="E2" s="82">
        <v>5</v>
      </c>
      <c r="F2" s="82">
        <f>SUMPRODUCT(F3:F204,$L3:$L204)</f>
        <v>0</v>
      </c>
      <c r="G2" s="82">
        <v>0</v>
      </c>
      <c r="H2" s="111">
        <f>SUMPRODUCT(H3:H228,$P3:$P228)</f>
        <v>0</v>
      </c>
      <c r="I2" s="111">
        <f>SUMPRODUCT(I3:I228,$P3:$P228)</f>
        <v>30</v>
      </c>
      <c r="J2" s="82"/>
      <c r="K2" s="82"/>
      <c r="L2" s="83"/>
      <c r="M2" s="83"/>
      <c r="N2" s="83"/>
      <c r="O2" s="83"/>
    </row>
    <row r="3" spans="1:1021" ht="20.100000000000001" customHeight="1">
      <c r="A3" s="85" t="s">
        <v>324</v>
      </c>
      <c r="B3" s="85" t="s">
        <v>325</v>
      </c>
      <c r="C3" s="87">
        <f>SUM(D3:F3)</f>
        <v>4</v>
      </c>
      <c r="D3" s="87">
        <f>SUM(D4:D4)</f>
        <v>0</v>
      </c>
      <c r="E3" s="87">
        <f>SUM(E4:E4)</f>
        <v>4</v>
      </c>
      <c r="F3" s="87">
        <f>SUM(F4:F4)</f>
        <v>0</v>
      </c>
      <c r="G3" s="87">
        <v>0</v>
      </c>
      <c r="H3" s="112"/>
      <c r="I3" s="85">
        <v>30</v>
      </c>
      <c r="J3" s="113"/>
      <c r="K3" s="113"/>
      <c r="L3" s="91"/>
      <c r="M3" s="91"/>
      <c r="N3" s="114" t="s">
        <v>326</v>
      </c>
      <c r="O3" s="91"/>
      <c r="P3" s="110">
        <v>1</v>
      </c>
    </row>
    <row r="4" spans="1:1021" ht="20.100000000000001" customHeight="1">
      <c r="A4" s="93" t="s">
        <v>20</v>
      </c>
      <c r="B4" s="105" t="s">
        <v>327</v>
      </c>
      <c r="C4" s="115" t="s">
        <v>32</v>
      </c>
      <c r="D4" s="95">
        <v>0</v>
      </c>
      <c r="E4" s="350">
        <v>4</v>
      </c>
      <c r="F4" s="95">
        <v>0</v>
      </c>
      <c r="G4" s="95">
        <v>0</v>
      </c>
      <c r="H4" s="93">
        <f>30/30</f>
        <v>1</v>
      </c>
      <c r="I4" s="93"/>
      <c r="J4" s="98">
        <v>2</v>
      </c>
      <c r="K4" s="98" t="s">
        <v>22</v>
      </c>
      <c r="L4" s="99"/>
      <c r="M4" s="99"/>
      <c r="N4" s="116" t="s">
        <v>326</v>
      </c>
      <c r="O4" s="99" t="s">
        <v>28</v>
      </c>
    </row>
    <row r="5" spans="1:1021" ht="20.100000000000001" customHeight="1"/>
    <row r="6" spans="1:1021" ht="20.100000000000001" customHeight="1">
      <c r="A6" s="117" t="s">
        <v>328</v>
      </c>
    </row>
    <row r="7" spans="1:1021" ht="20.100000000000001" customHeight="1"/>
    <row r="8" spans="1:1021" ht="20.100000000000001" customHeight="1">
      <c r="A8" s="109" t="s">
        <v>135</v>
      </c>
    </row>
    <row r="9" spans="1:1021" ht="20.100000000000001" customHeight="1">
      <c r="A9" s="109" t="s">
        <v>173</v>
      </c>
    </row>
    <row r="10" spans="1:1021" ht="20.100000000000001" customHeight="1"/>
    <row r="11" spans="1:1021" ht="20.100000000000001" customHeight="1"/>
    <row r="12" spans="1:1021" ht="20.100000000000001" customHeight="1"/>
    <row r="13" spans="1:1021" ht="20.100000000000001" customHeight="1"/>
    <row r="14" spans="1:1021" ht="20.100000000000001" customHeight="1"/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C848D-512A-438B-BD8D-6DCA9DB2DCD6}">
  <dimension ref="A1:AMH19"/>
  <sheetViews>
    <sheetView topLeftCell="A5" zoomScale="55" zoomScaleNormal="55" zoomScalePageLayoutView="75" workbookViewId="0">
      <selection activeCell="G21" sqref="G21"/>
    </sheetView>
  </sheetViews>
  <sheetFormatPr baseColWidth="10" defaultColWidth="8.875" defaultRowHeight="15"/>
  <cols>
    <col min="1" max="1" width="10.875" style="81" customWidth="1"/>
    <col min="2" max="2" width="66.375" style="81" customWidth="1"/>
    <col min="3" max="3" width="31.5" style="81" customWidth="1"/>
    <col min="4" max="6" width="10.875" style="81" customWidth="1"/>
    <col min="7" max="7" width="12.75" style="81" customWidth="1"/>
    <col min="8" max="8" width="10.875" style="81" customWidth="1"/>
    <col min="9" max="9" width="16.375" style="81" customWidth="1"/>
    <col min="10" max="13" width="10.875" style="81" customWidth="1"/>
    <col min="14" max="14" width="49.125" style="81" customWidth="1"/>
    <col min="15" max="17" width="10.875" style="81" customWidth="1"/>
    <col min="18" max="1022" width="8.875" style="81"/>
    <col min="1023" max="16384" width="8.875" style="110"/>
  </cols>
  <sheetData>
    <row r="1" spans="1:1022" ht="84.75" customHeight="1">
      <c r="A1" s="75" t="s">
        <v>0</v>
      </c>
      <c r="B1" s="75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5" t="s">
        <v>7</v>
      </c>
      <c r="I1" s="75" t="s">
        <v>8</v>
      </c>
      <c r="J1" s="77" t="s">
        <v>115</v>
      </c>
      <c r="K1" s="77" t="s">
        <v>196</v>
      </c>
      <c r="L1" s="78" t="s">
        <v>197</v>
      </c>
      <c r="M1" s="78" t="s">
        <v>12</v>
      </c>
      <c r="N1" s="79" t="s">
        <v>13</v>
      </c>
      <c r="O1" s="79" t="s">
        <v>118</v>
      </c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  <c r="DD1" s="110"/>
      <c r="DE1" s="110"/>
      <c r="DF1" s="110"/>
      <c r="DG1" s="110"/>
      <c r="DH1" s="110"/>
      <c r="DI1" s="110"/>
      <c r="DJ1" s="110"/>
      <c r="DK1" s="110"/>
      <c r="DL1" s="110"/>
      <c r="DM1" s="110"/>
      <c r="DN1" s="110"/>
      <c r="DO1" s="110"/>
      <c r="DP1" s="110"/>
      <c r="DQ1" s="110"/>
      <c r="DR1" s="110"/>
      <c r="DS1" s="110"/>
      <c r="DT1" s="110"/>
      <c r="DU1" s="110"/>
      <c r="DV1" s="110"/>
      <c r="DW1" s="110"/>
      <c r="DX1" s="110"/>
      <c r="DY1" s="110"/>
      <c r="DZ1" s="110"/>
      <c r="EA1" s="110"/>
      <c r="EB1" s="110"/>
      <c r="EC1" s="110"/>
      <c r="ED1" s="110"/>
      <c r="EE1" s="110"/>
      <c r="EF1" s="110"/>
      <c r="EG1" s="110"/>
      <c r="EH1" s="110"/>
      <c r="EI1" s="110"/>
      <c r="EJ1" s="110"/>
      <c r="EK1" s="110"/>
      <c r="EL1" s="110"/>
      <c r="EM1" s="110"/>
      <c r="EN1" s="110"/>
      <c r="EO1" s="110"/>
      <c r="EP1" s="110"/>
      <c r="EQ1" s="110"/>
      <c r="ER1" s="110"/>
      <c r="ES1" s="110"/>
      <c r="ET1" s="110"/>
      <c r="EU1" s="110"/>
      <c r="EV1" s="110"/>
      <c r="EW1" s="110"/>
      <c r="EX1" s="110"/>
      <c r="EY1" s="110"/>
      <c r="EZ1" s="110"/>
      <c r="FA1" s="110"/>
      <c r="FB1" s="110"/>
      <c r="FC1" s="110"/>
      <c r="FD1" s="110"/>
      <c r="FE1" s="110"/>
      <c r="FF1" s="110"/>
      <c r="FG1" s="110"/>
      <c r="FH1" s="110"/>
      <c r="FI1" s="110"/>
      <c r="FJ1" s="110"/>
      <c r="FK1" s="110"/>
      <c r="FL1" s="110"/>
      <c r="FM1" s="110"/>
      <c r="FN1" s="110"/>
      <c r="FO1" s="110"/>
      <c r="FP1" s="110"/>
      <c r="FQ1" s="110"/>
      <c r="FR1" s="110"/>
      <c r="FS1" s="110"/>
      <c r="FT1" s="110"/>
      <c r="FU1" s="110"/>
      <c r="FV1" s="110"/>
      <c r="FW1" s="110"/>
      <c r="FX1" s="110"/>
      <c r="FY1" s="110"/>
      <c r="FZ1" s="110"/>
      <c r="GA1" s="110"/>
      <c r="GB1" s="110"/>
      <c r="GC1" s="110"/>
      <c r="GD1" s="110"/>
      <c r="GE1" s="110"/>
      <c r="GF1" s="110"/>
      <c r="GG1" s="110"/>
      <c r="GH1" s="110"/>
      <c r="GI1" s="110"/>
      <c r="GJ1" s="110"/>
      <c r="GK1" s="110"/>
      <c r="GL1" s="110"/>
      <c r="GM1" s="110"/>
      <c r="GN1" s="110"/>
      <c r="GO1" s="110"/>
      <c r="GP1" s="110"/>
      <c r="GQ1" s="110"/>
      <c r="GR1" s="110"/>
      <c r="GS1" s="110"/>
      <c r="GT1" s="110"/>
      <c r="GU1" s="110"/>
      <c r="GV1" s="110"/>
      <c r="GW1" s="110"/>
      <c r="GX1" s="110"/>
      <c r="GY1" s="110"/>
      <c r="GZ1" s="110"/>
      <c r="HA1" s="110"/>
      <c r="HB1" s="110"/>
      <c r="HC1" s="110"/>
      <c r="HD1" s="110"/>
      <c r="HE1" s="110"/>
      <c r="HF1" s="110"/>
      <c r="HG1" s="110"/>
      <c r="HH1" s="110"/>
      <c r="HI1" s="110"/>
      <c r="HJ1" s="110"/>
      <c r="HK1" s="110"/>
      <c r="HL1" s="110"/>
      <c r="HM1" s="110"/>
      <c r="HN1" s="110"/>
      <c r="HO1" s="110"/>
      <c r="HP1" s="110"/>
      <c r="HQ1" s="110"/>
      <c r="HR1" s="110"/>
      <c r="HS1" s="110"/>
      <c r="HT1" s="110"/>
      <c r="HU1" s="110"/>
      <c r="HV1" s="110"/>
      <c r="HW1" s="110"/>
      <c r="HX1" s="110"/>
      <c r="HY1" s="110"/>
      <c r="HZ1" s="110"/>
      <c r="IA1" s="110"/>
      <c r="IB1" s="110"/>
      <c r="IC1" s="110"/>
      <c r="ID1" s="110"/>
      <c r="IE1" s="110"/>
      <c r="IF1" s="110"/>
      <c r="IG1" s="110"/>
      <c r="IH1" s="110"/>
      <c r="II1" s="110"/>
      <c r="IJ1" s="110"/>
      <c r="IK1" s="110"/>
      <c r="IL1" s="110"/>
      <c r="IM1" s="110"/>
      <c r="IN1" s="110"/>
      <c r="IO1" s="110"/>
      <c r="IP1" s="110"/>
      <c r="IQ1" s="110"/>
      <c r="IR1" s="110"/>
      <c r="IS1" s="110"/>
      <c r="IT1" s="110"/>
      <c r="IU1" s="110"/>
      <c r="IV1" s="110"/>
      <c r="IW1" s="110"/>
      <c r="IX1" s="110"/>
      <c r="IY1" s="110"/>
      <c r="IZ1" s="110"/>
      <c r="JA1" s="110"/>
      <c r="JB1" s="110"/>
      <c r="JC1" s="110"/>
      <c r="JD1" s="110"/>
      <c r="JE1" s="110"/>
      <c r="JF1" s="110"/>
      <c r="JG1" s="110"/>
      <c r="JH1" s="110"/>
      <c r="JI1" s="110"/>
      <c r="JJ1" s="110"/>
      <c r="JK1" s="110"/>
      <c r="JL1" s="110"/>
      <c r="JM1" s="110"/>
      <c r="JN1" s="110"/>
      <c r="JO1" s="110"/>
      <c r="JP1" s="110"/>
      <c r="JQ1" s="110"/>
      <c r="JR1" s="110"/>
      <c r="JS1" s="110"/>
      <c r="JT1" s="110"/>
      <c r="JU1" s="110"/>
      <c r="JV1" s="110"/>
      <c r="JW1" s="110"/>
      <c r="JX1" s="110"/>
      <c r="JY1" s="110"/>
      <c r="JZ1" s="110"/>
      <c r="KA1" s="110"/>
      <c r="KB1" s="110"/>
      <c r="KC1" s="110"/>
      <c r="KD1" s="110"/>
      <c r="KE1" s="110"/>
      <c r="KF1" s="110"/>
      <c r="KG1" s="110"/>
      <c r="KH1" s="110"/>
      <c r="KI1" s="110"/>
      <c r="KJ1" s="110"/>
      <c r="KK1" s="110"/>
      <c r="KL1" s="110"/>
      <c r="KM1" s="110"/>
      <c r="KN1" s="110"/>
      <c r="KO1" s="110"/>
      <c r="KP1" s="110"/>
      <c r="KQ1" s="110"/>
      <c r="KR1" s="110"/>
      <c r="KS1" s="110"/>
      <c r="KT1" s="110"/>
      <c r="KU1" s="110"/>
      <c r="KV1" s="110"/>
      <c r="KW1" s="110"/>
      <c r="KX1" s="110"/>
      <c r="KY1" s="110"/>
      <c r="KZ1" s="110"/>
      <c r="LA1" s="110"/>
      <c r="LB1" s="110"/>
      <c r="LC1" s="110"/>
      <c r="LD1" s="110"/>
      <c r="LE1" s="110"/>
      <c r="LF1" s="110"/>
      <c r="LG1" s="110"/>
      <c r="LH1" s="110"/>
      <c r="LI1" s="110"/>
      <c r="LJ1" s="110"/>
      <c r="LK1" s="110"/>
      <c r="LL1" s="110"/>
      <c r="LM1" s="110"/>
      <c r="LN1" s="110"/>
      <c r="LO1" s="110"/>
      <c r="LP1" s="110"/>
      <c r="LQ1" s="110"/>
      <c r="LR1" s="110"/>
      <c r="LS1" s="110"/>
      <c r="LT1" s="110"/>
      <c r="LU1" s="110"/>
      <c r="LV1" s="110"/>
      <c r="LW1" s="110"/>
      <c r="LX1" s="110"/>
      <c r="LY1" s="110"/>
      <c r="LZ1" s="110"/>
      <c r="MA1" s="110"/>
      <c r="MB1" s="110"/>
      <c r="MC1" s="110"/>
      <c r="MD1" s="110"/>
      <c r="ME1" s="110"/>
      <c r="MF1" s="110"/>
      <c r="MG1" s="110"/>
      <c r="MH1" s="110"/>
      <c r="MI1" s="110"/>
      <c r="MJ1" s="110"/>
      <c r="MK1" s="110"/>
      <c r="ML1" s="110"/>
      <c r="MM1" s="110"/>
      <c r="MN1" s="110"/>
      <c r="MO1" s="110"/>
      <c r="MP1" s="110"/>
      <c r="MQ1" s="110"/>
      <c r="MR1" s="110"/>
      <c r="MS1" s="110"/>
      <c r="MT1" s="110"/>
      <c r="MU1" s="110"/>
      <c r="MV1" s="110"/>
      <c r="MW1" s="110"/>
      <c r="MX1" s="110"/>
      <c r="MY1" s="110"/>
      <c r="MZ1" s="110"/>
      <c r="NA1" s="110"/>
      <c r="NB1" s="110"/>
      <c r="NC1" s="110"/>
      <c r="ND1" s="110"/>
      <c r="NE1" s="110"/>
      <c r="NF1" s="110"/>
      <c r="NG1" s="110"/>
      <c r="NH1" s="110"/>
      <c r="NI1" s="110"/>
      <c r="NJ1" s="110"/>
      <c r="NK1" s="110"/>
      <c r="NL1" s="110"/>
      <c r="NM1" s="110"/>
      <c r="NN1" s="110"/>
      <c r="NO1" s="110"/>
      <c r="NP1" s="110"/>
      <c r="NQ1" s="110"/>
      <c r="NR1" s="110"/>
      <c r="NS1" s="110"/>
      <c r="NT1" s="110"/>
      <c r="NU1" s="110"/>
      <c r="NV1" s="110"/>
      <c r="NW1" s="110"/>
      <c r="NX1" s="110"/>
      <c r="NY1" s="110"/>
      <c r="NZ1" s="110"/>
      <c r="OA1" s="110"/>
      <c r="OB1" s="110"/>
      <c r="OC1" s="110"/>
      <c r="OD1" s="110"/>
      <c r="OE1" s="110"/>
      <c r="OF1" s="110"/>
      <c r="OG1" s="110"/>
      <c r="OH1" s="110"/>
      <c r="OI1" s="110"/>
      <c r="OJ1" s="110"/>
      <c r="OK1" s="110"/>
      <c r="OL1" s="110"/>
      <c r="OM1" s="110"/>
      <c r="ON1" s="110"/>
      <c r="OO1" s="110"/>
      <c r="OP1" s="110"/>
      <c r="OQ1" s="110"/>
      <c r="OR1" s="110"/>
      <c r="OS1" s="110"/>
      <c r="OT1" s="110"/>
      <c r="OU1" s="110"/>
      <c r="OV1" s="110"/>
      <c r="OW1" s="110"/>
      <c r="OX1" s="110"/>
      <c r="OY1" s="110"/>
      <c r="OZ1" s="110"/>
      <c r="PA1" s="110"/>
      <c r="PB1" s="110"/>
      <c r="PC1" s="110"/>
      <c r="PD1" s="110"/>
      <c r="PE1" s="110"/>
      <c r="PF1" s="110"/>
      <c r="PG1" s="110"/>
      <c r="PH1" s="110"/>
      <c r="PI1" s="110"/>
      <c r="PJ1" s="110"/>
      <c r="PK1" s="110"/>
      <c r="PL1" s="110"/>
      <c r="PM1" s="110"/>
      <c r="PN1" s="110"/>
      <c r="PO1" s="110"/>
      <c r="PP1" s="110"/>
      <c r="PQ1" s="110"/>
      <c r="PR1" s="110"/>
      <c r="PS1" s="110"/>
      <c r="PT1" s="110"/>
      <c r="PU1" s="110"/>
      <c r="PV1" s="110"/>
      <c r="PW1" s="110"/>
      <c r="PX1" s="110"/>
      <c r="PY1" s="110"/>
      <c r="PZ1" s="110"/>
      <c r="QA1" s="110"/>
      <c r="QB1" s="110"/>
      <c r="QC1" s="110"/>
      <c r="QD1" s="110"/>
      <c r="QE1" s="110"/>
      <c r="QF1" s="110"/>
      <c r="QG1" s="110"/>
      <c r="QH1" s="110"/>
      <c r="QI1" s="110"/>
      <c r="QJ1" s="110"/>
      <c r="QK1" s="110"/>
      <c r="QL1" s="110"/>
      <c r="QM1" s="110"/>
      <c r="QN1" s="110"/>
      <c r="QO1" s="110"/>
      <c r="QP1" s="110"/>
      <c r="QQ1" s="110"/>
      <c r="QR1" s="110"/>
      <c r="QS1" s="110"/>
      <c r="QT1" s="110"/>
      <c r="QU1" s="110"/>
      <c r="QV1" s="110"/>
      <c r="QW1" s="110"/>
      <c r="QX1" s="110"/>
      <c r="QY1" s="110"/>
      <c r="QZ1" s="110"/>
      <c r="RA1" s="110"/>
      <c r="RB1" s="110"/>
      <c r="RC1" s="110"/>
      <c r="RD1" s="110"/>
      <c r="RE1" s="110"/>
      <c r="RF1" s="110"/>
      <c r="RG1" s="110"/>
      <c r="RH1" s="110"/>
      <c r="RI1" s="110"/>
      <c r="RJ1" s="110"/>
      <c r="RK1" s="110"/>
      <c r="RL1" s="110"/>
      <c r="RM1" s="110"/>
      <c r="RN1" s="110"/>
      <c r="RO1" s="110"/>
      <c r="RP1" s="110"/>
      <c r="RQ1" s="110"/>
      <c r="RR1" s="110"/>
      <c r="RS1" s="110"/>
      <c r="RT1" s="110"/>
      <c r="RU1" s="110"/>
      <c r="RV1" s="110"/>
      <c r="RW1" s="110"/>
      <c r="RX1" s="110"/>
      <c r="RY1" s="110"/>
      <c r="RZ1" s="110"/>
      <c r="SA1" s="110"/>
      <c r="SB1" s="110"/>
      <c r="SC1" s="110"/>
      <c r="SD1" s="110"/>
      <c r="SE1" s="110"/>
      <c r="SF1" s="110"/>
      <c r="SG1" s="110"/>
      <c r="SH1" s="110"/>
      <c r="SI1" s="110"/>
      <c r="SJ1" s="110"/>
      <c r="SK1" s="110"/>
      <c r="SL1" s="110"/>
      <c r="SM1" s="110"/>
      <c r="SN1" s="110"/>
      <c r="SO1" s="110"/>
      <c r="SP1" s="110"/>
      <c r="SQ1" s="110"/>
      <c r="SR1" s="110"/>
      <c r="SS1" s="110"/>
      <c r="ST1" s="110"/>
      <c r="SU1" s="110"/>
      <c r="SV1" s="110"/>
      <c r="SW1" s="110"/>
      <c r="SX1" s="110"/>
      <c r="SY1" s="110"/>
      <c r="SZ1" s="110"/>
      <c r="TA1" s="110"/>
      <c r="TB1" s="110"/>
      <c r="TC1" s="110"/>
      <c r="TD1" s="110"/>
      <c r="TE1" s="110"/>
      <c r="TF1" s="110"/>
      <c r="TG1" s="110"/>
      <c r="TH1" s="110"/>
      <c r="TI1" s="110"/>
      <c r="TJ1" s="110"/>
      <c r="TK1" s="110"/>
      <c r="TL1" s="110"/>
      <c r="TM1" s="110"/>
      <c r="TN1" s="110"/>
      <c r="TO1" s="110"/>
      <c r="TP1" s="110"/>
      <c r="TQ1" s="110"/>
      <c r="TR1" s="110"/>
      <c r="TS1" s="110"/>
      <c r="TT1" s="110"/>
      <c r="TU1" s="110"/>
      <c r="TV1" s="110"/>
      <c r="TW1" s="110"/>
      <c r="TX1" s="110"/>
      <c r="TY1" s="110"/>
      <c r="TZ1" s="110"/>
      <c r="UA1" s="110"/>
      <c r="UB1" s="110"/>
      <c r="UC1" s="110"/>
      <c r="UD1" s="110"/>
      <c r="UE1" s="110"/>
      <c r="UF1" s="110"/>
      <c r="UG1" s="110"/>
      <c r="UH1" s="110"/>
      <c r="UI1" s="110"/>
      <c r="UJ1" s="110"/>
      <c r="UK1" s="110"/>
      <c r="UL1" s="110"/>
      <c r="UM1" s="110"/>
      <c r="UN1" s="110"/>
      <c r="UO1" s="110"/>
      <c r="UP1" s="110"/>
      <c r="UQ1" s="110"/>
      <c r="UR1" s="110"/>
      <c r="US1" s="110"/>
      <c r="UT1" s="110"/>
      <c r="UU1" s="110"/>
      <c r="UV1" s="110"/>
      <c r="UW1" s="110"/>
      <c r="UX1" s="110"/>
      <c r="UY1" s="110"/>
      <c r="UZ1" s="110"/>
      <c r="VA1" s="110"/>
      <c r="VB1" s="110"/>
      <c r="VC1" s="110"/>
      <c r="VD1" s="110"/>
      <c r="VE1" s="110"/>
      <c r="VF1" s="110"/>
      <c r="VG1" s="110"/>
      <c r="VH1" s="110"/>
      <c r="VI1" s="110"/>
      <c r="VJ1" s="110"/>
      <c r="VK1" s="110"/>
      <c r="VL1" s="110"/>
      <c r="VM1" s="110"/>
      <c r="VN1" s="110"/>
      <c r="VO1" s="110"/>
      <c r="VP1" s="110"/>
      <c r="VQ1" s="110"/>
      <c r="VR1" s="110"/>
      <c r="VS1" s="110"/>
      <c r="VT1" s="110"/>
      <c r="VU1" s="110"/>
      <c r="VV1" s="110"/>
      <c r="VW1" s="110"/>
      <c r="VX1" s="110"/>
      <c r="VY1" s="110"/>
      <c r="VZ1" s="110"/>
      <c r="WA1" s="110"/>
      <c r="WB1" s="110"/>
      <c r="WC1" s="110"/>
      <c r="WD1" s="110"/>
      <c r="WE1" s="110"/>
      <c r="WF1" s="110"/>
      <c r="WG1" s="110"/>
      <c r="WH1" s="110"/>
      <c r="WI1" s="110"/>
      <c r="WJ1" s="110"/>
      <c r="WK1" s="110"/>
      <c r="WL1" s="110"/>
      <c r="WM1" s="110"/>
      <c r="WN1" s="110"/>
      <c r="WO1" s="110"/>
      <c r="WP1" s="110"/>
      <c r="WQ1" s="110"/>
      <c r="WR1" s="110"/>
      <c r="WS1" s="110"/>
      <c r="WT1" s="110"/>
      <c r="WU1" s="110"/>
      <c r="WV1" s="110"/>
      <c r="WW1" s="110"/>
      <c r="WX1" s="110"/>
      <c r="WY1" s="110"/>
      <c r="WZ1" s="110"/>
      <c r="XA1" s="110"/>
      <c r="XB1" s="110"/>
      <c r="XC1" s="110"/>
      <c r="XD1" s="110"/>
      <c r="XE1" s="110"/>
      <c r="XF1" s="110"/>
      <c r="XG1" s="110"/>
      <c r="XH1" s="110"/>
      <c r="XI1" s="110"/>
      <c r="XJ1" s="110"/>
      <c r="XK1" s="110"/>
      <c r="XL1" s="110"/>
      <c r="XM1" s="110"/>
      <c r="XN1" s="110"/>
      <c r="XO1" s="110"/>
      <c r="XP1" s="110"/>
      <c r="XQ1" s="110"/>
      <c r="XR1" s="110"/>
      <c r="XS1" s="110"/>
      <c r="XT1" s="110"/>
      <c r="XU1" s="110"/>
      <c r="XV1" s="110"/>
      <c r="XW1" s="110"/>
      <c r="XX1" s="110"/>
      <c r="XY1" s="110"/>
      <c r="XZ1" s="110"/>
      <c r="YA1" s="110"/>
      <c r="YB1" s="110"/>
      <c r="YC1" s="110"/>
      <c r="YD1" s="110"/>
      <c r="YE1" s="110"/>
      <c r="YF1" s="110"/>
      <c r="YG1" s="110"/>
      <c r="YH1" s="110"/>
      <c r="YI1" s="110"/>
      <c r="YJ1" s="110"/>
      <c r="YK1" s="110"/>
      <c r="YL1" s="110"/>
      <c r="YM1" s="110"/>
      <c r="YN1" s="110"/>
      <c r="YO1" s="110"/>
      <c r="YP1" s="110"/>
      <c r="YQ1" s="110"/>
      <c r="YR1" s="110"/>
      <c r="YS1" s="110"/>
      <c r="YT1" s="110"/>
      <c r="YU1" s="110"/>
      <c r="YV1" s="110"/>
      <c r="YW1" s="110"/>
      <c r="YX1" s="110"/>
      <c r="YY1" s="110"/>
      <c r="YZ1" s="110"/>
      <c r="ZA1" s="110"/>
      <c r="ZB1" s="110"/>
      <c r="ZC1" s="110"/>
      <c r="ZD1" s="110"/>
      <c r="ZE1" s="110"/>
      <c r="ZF1" s="110"/>
      <c r="ZG1" s="110"/>
      <c r="ZH1" s="110"/>
      <c r="ZI1" s="110"/>
      <c r="ZJ1" s="110"/>
      <c r="ZK1" s="110"/>
      <c r="ZL1" s="110"/>
      <c r="ZM1" s="110"/>
      <c r="ZN1" s="110"/>
      <c r="ZO1" s="110"/>
      <c r="ZP1" s="110"/>
      <c r="ZQ1" s="110"/>
      <c r="ZR1" s="110"/>
      <c r="ZS1" s="110"/>
      <c r="ZT1" s="110"/>
      <c r="ZU1" s="110"/>
      <c r="ZV1" s="110"/>
      <c r="ZW1" s="110"/>
      <c r="ZX1" s="110"/>
      <c r="ZY1" s="110"/>
      <c r="ZZ1" s="110"/>
      <c r="AAA1" s="110"/>
      <c r="AAB1" s="110"/>
      <c r="AAC1" s="110"/>
      <c r="AAD1" s="110"/>
      <c r="AAE1" s="110"/>
      <c r="AAF1" s="110"/>
      <c r="AAG1" s="110"/>
      <c r="AAH1" s="110"/>
      <c r="AAI1" s="110"/>
      <c r="AAJ1" s="110"/>
      <c r="AAK1" s="110"/>
      <c r="AAL1" s="110"/>
      <c r="AAM1" s="110"/>
      <c r="AAN1" s="110"/>
      <c r="AAO1" s="110"/>
      <c r="AAP1" s="110"/>
      <c r="AAQ1" s="110"/>
      <c r="AAR1" s="110"/>
      <c r="AAS1" s="110"/>
      <c r="AAT1" s="110"/>
      <c r="AAU1" s="110"/>
      <c r="AAV1" s="110"/>
      <c r="AAW1" s="110"/>
      <c r="AAX1" s="110"/>
      <c r="AAY1" s="110"/>
      <c r="AAZ1" s="110"/>
      <c r="ABA1" s="110"/>
      <c r="ABB1" s="110"/>
      <c r="ABC1" s="110"/>
      <c r="ABD1" s="110"/>
      <c r="ABE1" s="110"/>
      <c r="ABF1" s="110"/>
      <c r="ABG1" s="110"/>
      <c r="ABH1" s="110"/>
      <c r="ABI1" s="110"/>
      <c r="ABJ1" s="110"/>
      <c r="ABK1" s="110"/>
      <c r="ABL1" s="110"/>
      <c r="ABM1" s="110"/>
      <c r="ABN1" s="110"/>
      <c r="ABO1" s="110"/>
      <c r="ABP1" s="110"/>
      <c r="ABQ1" s="110"/>
      <c r="ABR1" s="110"/>
      <c r="ABS1" s="110"/>
      <c r="ABT1" s="110"/>
      <c r="ABU1" s="110"/>
      <c r="ABV1" s="110"/>
      <c r="ABW1" s="110"/>
      <c r="ABX1" s="110"/>
      <c r="ABY1" s="110"/>
      <c r="ABZ1" s="110"/>
      <c r="ACA1" s="110"/>
      <c r="ACB1" s="110"/>
      <c r="ACC1" s="110"/>
      <c r="ACD1" s="110"/>
      <c r="ACE1" s="110"/>
      <c r="ACF1" s="110"/>
      <c r="ACG1" s="110"/>
      <c r="ACH1" s="110"/>
      <c r="ACI1" s="110"/>
      <c r="ACJ1" s="110"/>
      <c r="ACK1" s="110"/>
      <c r="ACL1" s="110"/>
      <c r="ACM1" s="110"/>
      <c r="ACN1" s="110"/>
      <c r="ACO1" s="110"/>
      <c r="ACP1" s="110"/>
      <c r="ACQ1" s="110"/>
      <c r="ACR1" s="110"/>
      <c r="ACS1" s="110"/>
      <c r="ACT1" s="110"/>
      <c r="ACU1" s="110"/>
      <c r="ACV1" s="110"/>
      <c r="ACW1" s="110"/>
      <c r="ACX1" s="110"/>
      <c r="ACY1" s="110"/>
      <c r="ACZ1" s="110"/>
      <c r="ADA1" s="110"/>
      <c r="ADB1" s="110"/>
      <c r="ADC1" s="110"/>
      <c r="ADD1" s="110"/>
      <c r="ADE1" s="110"/>
      <c r="ADF1" s="110"/>
      <c r="ADG1" s="110"/>
      <c r="ADH1" s="110"/>
      <c r="ADI1" s="110"/>
      <c r="ADJ1" s="110"/>
      <c r="ADK1" s="110"/>
      <c r="ADL1" s="110"/>
      <c r="ADM1" s="110"/>
      <c r="ADN1" s="110"/>
      <c r="ADO1" s="110"/>
      <c r="ADP1" s="110"/>
      <c r="ADQ1" s="110"/>
      <c r="ADR1" s="110"/>
      <c r="ADS1" s="110"/>
      <c r="ADT1" s="110"/>
      <c r="ADU1" s="110"/>
      <c r="ADV1" s="110"/>
      <c r="ADW1" s="110"/>
      <c r="ADX1" s="110"/>
      <c r="ADY1" s="110"/>
      <c r="ADZ1" s="110"/>
      <c r="AEA1" s="110"/>
      <c r="AEB1" s="110"/>
      <c r="AEC1" s="110"/>
      <c r="AED1" s="110"/>
      <c r="AEE1" s="110"/>
      <c r="AEF1" s="110"/>
      <c r="AEG1" s="110"/>
      <c r="AEH1" s="110"/>
      <c r="AEI1" s="110"/>
      <c r="AEJ1" s="110"/>
      <c r="AEK1" s="110"/>
      <c r="AEL1" s="110"/>
      <c r="AEM1" s="110"/>
      <c r="AEN1" s="110"/>
      <c r="AEO1" s="110"/>
      <c r="AEP1" s="110"/>
      <c r="AEQ1" s="110"/>
      <c r="AER1" s="110"/>
      <c r="AES1" s="110"/>
      <c r="AET1" s="110"/>
      <c r="AEU1" s="110"/>
      <c r="AEV1" s="110"/>
      <c r="AEW1" s="110"/>
      <c r="AEX1" s="110"/>
      <c r="AEY1" s="110"/>
      <c r="AEZ1" s="110"/>
      <c r="AFA1" s="110"/>
      <c r="AFB1" s="110"/>
      <c r="AFC1" s="110"/>
      <c r="AFD1" s="110"/>
      <c r="AFE1" s="110"/>
      <c r="AFF1" s="110"/>
      <c r="AFG1" s="110"/>
      <c r="AFH1" s="110"/>
      <c r="AFI1" s="110"/>
      <c r="AFJ1" s="110"/>
      <c r="AFK1" s="110"/>
      <c r="AFL1" s="110"/>
      <c r="AFM1" s="110"/>
      <c r="AFN1" s="110"/>
      <c r="AFO1" s="110"/>
      <c r="AFP1" s="110"/>
      <c r="AFQ1" s="110"/>
      <c r="AFR1" s="110"/>
      <c r="AFS1" s="110"/>
      <c r="AFT1" s="110"/>
      <c r="AFU1" s="110"/>
      <c r="AFV1" s="110"/>
      <c r="AFW1" s="110"/>
      <c r="AFX1" s="110"/>
      <c r="AFY1" s="110"/>
      <c r="AFZ1" s="110"/>
      <c r="AGA1" s="110"/>
      <c r="AGB1" s="110"/>
      <c r="AGC1" s="110"/>
      <c r="AGD1" s="110"/>
      <c r="AGE1" s="110"/>
      <c r="AGF1" s="110"/>
      <c r="AGG1" s="110"/>
      <c r="AGH1" s="110"/>
      <c r="AGI1" s="110"/>
      <c r="AGJ1" s="110"/>
      <c r="AGK1" s="110"/>
      <c r="AGL1" s="110"/>
      <c r="AGM1" s="110"/>
      <c r="AGN1" s="110"/>
      <c r="AGO1" s="110"/>
      <c r="AGP1" s="110"/>
      <c r="AGQ1" s="110"/>
      <c r="AGR1" s="110"/>
      <c r="AGS1" s="110"/>
      <c r="AGT1" s="110"/>
      <c r="AGU1" s="110"/>
      <c r="AGV1" s="110"/>
      <c r="AGW1" s="110"/>
      <c r="AGX1" s="110"/>
      <c r="AGY1" s="110"/>
      <c r="AGZ1" s="110"/>
      <c r="AHA1" s="110"/>
      <c r="AHB1" s="110"/>
      <c r="AHC1" s="110"/>
      <c r="AHD1" s="110"/>
      <c r="AHE1" s="110"/>
      <c r="AHF1" s="110"/>
      <c r="AHG1" s="110"/>
      <c r="AHH1" s="110"/>
      <c r="AHI1" s="110"/>
      <c r="AHJ1" s="110"/>
      <c r="AHK1" s="110"/>
      <c r="AHL1" s="110"/>
      <c r="AHM1" s="110"/>
      <c r="AHN1" s="110"/>
      <c r="AHO1" s="110"/>
      <c r="AHP1" s="110"/>
      <c r="AHQ1" s="110"/>
      <c r="AHR1" s="110"/>
      <c r="AHS1" s="110"/>
      <c r="AHT1" s="110"/>
      <c r="AHU1" s="110"/>
      <c r="AHV1" s="110"/>
      <c r="AHW1" s="110"/>
      <c r="AHX1" s="110"/>
      <c r="AHY1" s="110"/>
      <c r="AHZ1" s="110"/>
      <c r="AIA1" s="110"/>
      <c r="AIB1" s="110"/>
      <c r="AIC1" s="110"/>
      <c r="AID1" s="110"/>
      <c r="AIE1" s="110"/>
      <c r="AIF1" s="110"/>
      <c r="AIG1" s="110"/>
      <c r="AIH1" s="110"/>
      <c r="AII1" s="110"/>
      <c r="AIJ1" s="110"/>
      <c r="AIK1" s="110"/>
      <c r="AIL1" s="110"/>
      <c r="AIM1" s="110"/>
      <c r="AIN1" s="110"/>
      <c r="AIO1" s="110"/>
      <c r="AIP1" s="110"/>
      <c r="AIQ1" s="110"/>
      <c r="AIR1" s="110"/>
      <c r="AIS1" s="110"/>
      <c r="AIT1" s="110"/>
      <c r="AIU1" s="110"/>
      <c r="AIV1" s="110"/>
      <c r="AIW1" s="110"/>
      <c r="AIX1" s="110"/>
      <c r="AIY1" s="110"/>
      <c r="AIZ1" s="110"/>
      <c r="AJA1" s="110"/>
      <c r="AJB1" s="110"/>
      <c r="AJC1" s="110"/>
      <c r="AJD1" s="110"/>
      <c r="AJE1" s="110"/>
      <c r="AJF1" s="110"/>
      <c r="AJG1" s="110"/>
      <c r="AJH1" s="110"/>
      <c r="AJI1" s="110"/>
      <c r="AJJ1" s="110"/>
      <c r="AJK1" s="110"/>
      <c r="AJL1" s="110"/>
      <c r="AJM1" s="110"/>
      <c r="AJN1" s="110"/>
      <c r="AJO1" s="110"/>
      <c r="AJP1" s="110"/>
      <c r="AJQ1" s="110"/>
      <c r="AJR1" s="110"/>
      <c r="AJS1" s="110"/>
      <c r="AJT1" s="110"/>
      <c r="AJU1" s="110"/>
      <c r="AJV1" s="110"/>
      <c r="AJW1" s="110"/>
      <c r="AJX1" s="110"/>
      <c r="AJY1" s="110"/>
      <c r="AJZ1" s="110"/>
      <c r="AKA1" s="110"/>
      <c r="AKB1" s="110"/>
      <c r="AKC1" s="110"/>
      <c r="AKD1" s="110"/>
      <c r="AKE1" s="110"/>
      <c r="AKF1" s="110"/>
      <c r="AKG1" s="110"/>
      <c r="AKH1" s="110"/>
      <c r="AKI1" s="110"/>
      <c r="AKJ1" s="110"/>
      <c r="AKK1" s="110"/>
      <c r="AKL1" s="110"/>
      <c r="AKM1" s="110"/>
      <c r="AKN1" s="110"/>
      <c r="AKO1" s="110"/>
      <c r="AKP1" s="110"/>
      <c r="AKQ1" s="110"/>
      <c r="AKR1" s="110"/>
      <c r="AKS1" s="110"/>
      <c r="AKT1" s="110"/>
      <c r="AKU1" s="110"/>
      <c r="AKV1" s="110"/>
      <c r="AKW1" s="110"/>
      <c r="AKX1" s="110"/>
      <c r="AKY1" s="110"/>
      <c r="AKZ1" s="110"/>
      <c r="ALA1" s="110"/>
      <c r="ALB1" s="110"/>
      <c r="ALC1" s="110"/>
      <c r="ALD1" s="110"/>
      <c r="ALE1" s="110"/>
      <c r="ALF1" s="110"/>
      <c r="ALG1" s="110"/>
      <c r="ALH1" s="110"/>
      <c r="ALI1" s="110"/>
      <c r="ALJ1" s="110"/>
      <c r="ALK1" s="110"/>
      <c r="ALL1" s="110"/>
      <c r="ALM1" s="110"/>
      <c r="ALN1" s="110"/>
      <c r="ALO1" s="110"/>
      <c r="ALP1" s="110"/>
      <c r="ALQ1" s="110"/>
      <c r="ALR1" s="110"/>
      <c r="ALS1" s="110"/>
      <c r="ALT1" s="110"/>
      <c r="ALU1" s="110"/>
      <c r="ALV1" s="110"/>
      <c r="ALW1" s="110"/>
      <c r="ALX1" s="110"/>
      <c r="ALY1" s="110"/>
      <c r="ALZ1" s="110"/>
      <c r="AMA1" s="110"/>
      <c r="AMB1" s="110"/>
      <c r="AMC1" s="110"/>
      <c r="AMD1" s="110"/>
      <c r="AME1" s="110"/>
      <c r="AMF1" s="110"/>
      <c r="AMG1" s="110"/>
    </row>
    <row r="2" spans="1:1022" s="84" customFormat="1" ht="84.75" customHeight="1">
      <c r="A2" s="82" t="s">
        <v>322</v>
      </c>
      <c r="B2" s="82" t="s">
        <v>323</v>
      </c>
      <c r="C2" s="82">
        <v>80</v>
      </c>
      <c r="D2" s="82">
        <v>30</v>
      </c>
      <c r="E2" s="82">
        <v>50</v>
      </c>
      <c r="F2" s="82">
        <f>SUMPRODUCT(F3:F209,$L3:$L209)</f>
        <v>0</v>
      </c>
      <c r="G2" s="82">
        <v>4</v>
      </c>
      <c r="H2" s="111"/>
      <c r="I2" s="111">
        <f>SUMPRODUCT(I3:I233,$P3:$P233)</f>
        <v>30</v>
      </c>
      <c r="J2" s="82"/>
      <c r="K2" s="82"/>
      <c r="L2" s="83"/>
      <c r="M2" s="83"/>
      <c r="N2" s="83"/>
      <c r="O2" s="83"/>
    </row>
    <row r="3" spans="1:1022" ht="56.25" customHeight="1">
      <c r="A3" s="85" t="s">
        <v>324</v>
      </c>
      <c r="B3" s="85" t="s">
        <v>325</v>
      </c>
      <c r="C3" s="87">
        <f>SUM(D3:F3)</f>
        <v>4</v>
      </c>
      <c r="D3" s="87">
        <f>SUM(D4:D4)</f>
        <v>0</v>
      </c>
      <c r="E3" s="87">
        <f>SUM(E4:E4)</f>
        <v>4</v>
      </c>
      <c r="F3" s="87">
        <f>SUM(F4:F4)</f>
        <v>0</v>
      </c>
      <c r="G3" s="87">
        <v>0</v>
      </c>
      <c r="H3" s="112"/>
      <c r="I3" s="374">
        <v>22</v>
      </c>
      <c r="J3" s="113"/>
      <c r="K3" s="113"/>
      <c r="L3" s="91"/>
      <c r="M3" s="91"/>
      <c r="N3" s="114"/>
      <c r="O3" s="91"/>
      <c r="P3" s="110">
        <v>1</v>
      </c>
    </row>
    <row r="4" spans="1:1022" ht="84.75" customHeight="1">
      <c r="A4" s="370" t="s">
        <v>20</v>
      </c>
      <c r="B4" s="105" t="s">
        <v>329</v>
      </c>
      <c r="C4" s="115" t="s">
        <v>32</v>
      </c>
      <c r="D4" s="95">
        <v>0</v>
      </c>
      <c r="E4" s="350">
        <v>4</v>
      </c>
      <c r="F4" s="95">
        <v>0</v>
      </c>
      <c r="G4" s="95">
        <v>0</v>
      </c>
      <c r="H4" s="93">
        <f>30/30</f>
        <v>1</v>
      </c>
      <c r="I4" s="93">
        <v>22</v>
      </c>
      <c r="J4" s="98">
        <v>2</v>
      </c>
      <c r="K4" s="98" t="s">
        <v>22</v>
      </c>
      <c r="L4" s="99"/>
      <c r="M4" s="99"/>
      <c r="N4" s="116" t="s">
        <v>330</v>
      </c>
      <c r="O4" s="99" t="s">
        <v>28</v>
      </c>
    </row>
    <row r="5" spans="1:1022" ht="20.100000000000001" customHeight="1">
      <c r="A5" s="374" t="s">
        <v>331</v>
      </c>
      <c r="B5" s="374" t="s">
        <v>332</v>
      </c>
      <c r="C5" s="376">
        <f>SUM(D5:F5)</f>
        <v>75</v>
      </c>
      <c r="D5" s="376">
        <f>SUM(D6:D6)</f>
        <v>0</v>
      </c>
      <c r="E5" s="376">
        <f>SUM(E6:E8)</f>
        <v>75</v>
      </c>
      <c r="F5" s="376">
        <f>SUM(F6:F6)</f>
        <v>0</v>
      </c>
      <c r="G5" s="376">
        <v>0</v>
      </c>
      <c r="H5" s="375"/>
      <c r="I5" s="374">
        <v>5</v>
      </c>
      <c r="J5" s="373"/>
      <c r="K5" s="373"/>
      <c r="L5" s="92"/>
      <c r="M5" s="92"/>
      <c r="N5" s="104"/>
      <c r="O5" s="92"/>
      <c r="P5" s="110">
        <v>1</v>
      </c>
    </row>
    <row r="6" spans="1:1022" s="80" customFormat="1" ht="49.5" customHeight="1">
      <c r="A6" s="370" t="s">
        <v>20</v>
      </c>
      <c r="B6" s="383" t="s">
        <v>351</v>
      </c>
      <c r="C6" s="384"/>
      <c r="D6" s="385"/>
      <c r="E6" s="384">
        <v>45</v>
      </c>
      <c r="F6" s="385"/>
      <c r="G6" s="385">
        <v>30</v>
      </c>
      <c r="H6" s="371">
        <v>0.6</v>
      </c>
      <c r="I6" s="372"/>
      <c r="J6" s="97">
        <v>2</v>
      </c>
      <c r="K6" s="98" t="s">
        <v>22</v>
      </c>
      <c r="L6" s="98"/>
      <c r="M6" s="98"/>
      <c r="N6" s="116" t="s">
        <v>333</v>
      </c>
      <c r="O6" s="98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  <c r="AHB6" s="81"/>
      <c r="AHC6" s="81"/>
      <c r="AHD6" s="81"/>
      <c r="AHE6" s="81"/>
      <c r="AHF6" s="81"/>
      <c r="AHG6" s="81"/>
      <c r="AHH6" s="81"/>
      <c r="AHI6" s="81"/>
      <c r="AHJ6" s="81"/>
      <c r="AHK6" s="81"/>
      <c r="AHL6" s="81"/>
      <c r="AHM6" s="81"/>
      <c r="AHN6" s="81"/>
      <c r="AHO6" s="81"/>
      <c r="AHP6" s="81"/>
      <c r="AHQ6" s="81"/>
      <c r="AHR6" s="81"/>
      <c r="AHS6" s="81"/>
      <c r="AHT6" s="81"/>
      <c r="AHU6" s="81"/>
      <c r="AHV6" s="81"/>
      <c r="AHW6" s="81"/>
      <c r="AHX6" s="81"/>
      <c r="AHY6" s="81"/>
      <c r="AHZ6" s="81"/>
      <c r="AIA6" s="81"/>
      <c r="AIB6" s="81"/>
      <c r="AIC6" s="81"/>
      <c r="AID6" s="81"/>
      <c r="AIE6" s="81"/>
      <c r="AIF6" s="81"/>
      <c r="AIG6" s="81"/>
      <c r="AIH6" s="81"/>
      <c r="AII6" s="81"/>
      <c r="AIJ6" s="81"/>
      <c r="AIK6" s="81"/>
      <c r="AIL6" s="81"/>
      <c r="AIM6" s="81"/>
      <c r="AIN6" s="81"/>
      <c r="AIO6" s="81"/>
      <c r="AIP6" s="81"/>
      <c r="AIQ6" s="81"/>
      <c r="AIR6" s="81"/>
      <c r="AIS6" s="81"/>
      <c r="AIT6" s="81"/>
      <c r="AIU6" s="81"/>
      <c r="AIV6" s="81"/>
      <c r="AIW6" s="81"/>
      <c r="AIX6" s="81"/>
      <c r="AIY6" s="81"/>
      <c r="AIZ6" s="81"/>
      <c r="AJA6" s="81"/>
      <c r="AJB6" s="81"/>
      <c r="AJC6" s="81"/>
      <c r="AJD6" s="81"/>
      <c r="AJE6" s="81"/>
      <c r="AJF6" s="81"/>
      <c r="AJG6" s="81"/>
      <c r="AJH6" s="81"/>
      <c r="AJI6" s="81"/>
      <c r="AJJ6" s="81"/>
      <c r="AJK6" s="81"/>
      <c r="AJL6" s="81"/>
      <c r="AJM6" s="81"/>
      <c r="AJN6" s="81"/>
      <c r="AJO6" s="81"/>
      <c r="AJP6" s="81"/>
      <c r="AJQ6" s="81"/>
      <c r="AJR6" s="81"/>
      <c r="AJS6" s="81"/>
      <c r="AJT6" s="81"/>
      <c r="AJU6" s="81"/>
      <c r="AJV6" s="81"/>
      <c r="AJW6" s="81"/>
      <c r="AJX6" s="81"/>
      <c r="AJY6" s="81"/>
      <c r="AJZ6" s="81"/>
      <c r="AKA6" s="81"/>
      <c r="AKB6" s="81"/>
      <c r="AKC6" s="81"/>
      <c r="AKD6" s="81"/>
      <c r="AKE6" s="81"/>
      <c r="AKF6" s="81"/>
      <c r="AKG6" s="81"/>
      <c r="AKH6" s="81"/>
      <c r="AKI6" s="81"/>
      <c r="AKJ6" s="81"/>
      <c r="AKK6" s="81"/>
      <c r="AKL6" s="81"/>
      <c r="AKM6" s="81"/>
      <c r="AKN6" s="81"/>
      <c r="AKO6" s="81"/>
      <c r="AKP6" s="81"/>
      <c r="AKQ6" s="81"/>
      <c r="AKR6" s="81"/>
      <c r="AKS6" s="81"/>
      <c r="AKT6" s="81"/>
      <c r="AKU6" s="81"/>
      <c r="AKV6" s="81"/>
      <c r="AKW6" s="81"/>
      <c r="AKX6" s="81"/>
      <c r="AKY6" s="81"/>
      <c r="AKZ6" s="81"/>
      <c r="ALA6" s="81"/>
      <c r="ALB6" s="81"/>
      <c r="ALC6" s="81"/>
      <c r="ALD6" s="81"/>
      <c r="ALE6" s="81"/>
      <c r="ALF6" s="81"/>
      <c r="ALG6" s="81"/>
      <c r="ALH6" s="81"/>
      <c r="ALI6" s="81"/>
      <c r="ALJ6" s="81"/>
      <c r="ALK6" s="81"/>
      <c r="ALL6" s="81"/>
      <c r="ALM6" s="81"/>
      <c r="ALN6" s="81"/>
      <c r="ALO6" s="81"/>
      <c r="ALP6" s="81"/>
      <c r="ALQ6" s="81"/>
      <c r="ALR6" s="81"/>
      <c r="ALS6" s="81"/>
      <c r="ALT6" s="81"/>
      <c r="ALU6" s="81"/>
      <c r="ALV6" s="81"/>
      <c r="ALW6" s="81"/>
      <c r="ALX6" s="81"/>
      <c r="ALY6" s="81"/>
      <c r="ALZ6" s="81"/>
      <c r="AMA6" s="81"/>
      <c r="AMB6" s="81"/>
      <c r="AMC6" s="81"/>
      <c r="AMD6" s="81"/>
      <c r="AME6" s="81"/>
      <c r="AMF6" s="81"/>
      <c r="AMG6" s="81"/>
      <c r="AMH6" s="81"/>
    </row>
    <row r="7" spans="1:1022" s="80" customFormat="1" ht="51" customHeight="1">
      <c r="A7" s="370" t="s">
        <v>20</v>
      </c>
      <c r="B7" s="383" t="s">
        <v>350</v>
      </c>
      <c r="C7" s="384"/>
      <c r="D7" s="385"/>
      <c r="E7" s="384">
        <v>15</v>
      </c>
      <c r="F7" s="385"/>
      <c r="G7" s="385">
        <v>2</v>
      </c>
      <c r="H7" s="371">
        <v>0.2</v>
      </c>
      <c r="I7" s="372"/>
      <c r="J7" s="97">
        <v>1</v>
      </c>
      <c r="K7" s="98" t="s">
        <v>155</v>
      </c>
      <c r="L7" s="98"/>
      <c r="M7" s="98"/>
      <c r="N7" s="116" t="s">
        <v>333</v>
      </c>
      <c r="O7" s="98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  <c r="AHB7" s="81"/>
      <c r="AHC7" s="81"/>
      <c r="AHD7" s="81"/>
      <c r="AHE7" s="81"/>
      <c r="AHF7" s="81"/>
      <c r="AHG7" s="81"/>
      <c r="AHH7" s="81"/>
      <c r="AHI7" s="81"/>
      <c r="AHJ7" s="81"/>
      <c r="AHK7" s="81"/>
      <c r="AHL7" s="81"/>
      <c r="AHM7" s="81"/>
      <c r="AHN7" s="81"/>
      <c r="AHO7" s="81"/>
      <c r="AHP7" s="81"/>
      <c r="AHQ7" s="81"/>
      <c r="AHR7" s="81"/>
      <c r="AHS7" s="81"/>
      <c r="AHT7" s="81"/>
      <c r="AHU7" s="81"/>
      <c r="AHV7" s="81"/>
      <c r="AHW7" s="81"/>
      <c r="AHX7" s="81"/>
      <c r="AHY7" s="81"/>
      <c r="AHZ7" s="81"/>
      <c r="AIA7" s="81"/>
      <c r="AIB7" s="81"/>
      <c r="AIC7" s="81"/>
      <c r="AID7" s="81"/>
      <c r="AIE7" s="81"/>
      <c r="AIF7" s="81"/>
      <c r="AIG7" s="81"/>
      <c r="AIH7" s="81"/>
      <c r="AII7" s="81"/>
      <c r="AIJ7" s="81"/>
      <c r="AIK7" s="81"/>
      <c r="AIL7" s="81"/>
      <c r="AIM7" s="81"/>
      <c r="AIN7" s="81"/>
      <c r="AIO7" s="81"/>
      <c r="AIP7" s="81"/>
      <c r="AIQ7" s="81"/>
      <c r="AIR7" s="81"/>
      <c r="AIS7" s="81"/>
      <c r="AIT7" s="81"/>
      <c r="AIU7" s="81"/>
      <c r="AIV7" s="81"/>
      <c r="AIW7" s="81"/>
      <c r="AIX7" s="81"/>
      <c r="AIY7" s="81"/>
      <c r="AIZ7" s="81"/>
      <c r="AJA7" s="81"/>
      <c r="AJB7" s="81"/>
      <c r="AJC7" s="81"/>
      <c r="AJD7" s="81"/>
      <c r="AJE7" s="81"/>
      <c r="AJF7" s="81"/>
      <c r="AJG7" s="81"/>
      <c r="AJH7" s="81"/>
      <c r="AJI7" s="81"/>
      <c r="AJJ7" s="81"/>
      <c r="AJK7" s="81"/>
      <c r="AJL7" s="81"/>
      <c r="AJM7" s="81"/>
      <c r="AJN7" s="81"/>
      <c r="AJO7" s="81"/>
      <c r="AJP7" s="81"/>
      <c r="AJQ7" s="81"/>
      <c r="AJR7" s="81"/>
      <c r="AJS7" s="81"/>
      <c r="AJT7" s="81"/>
      <c r="AJU7" s="81"/>
      <c r="AJV7" s="81"/>
      <c r="AJW7" s="81"/>
      <c r="AJX7" s="81"/>
      <c r="AJY7" s="81"/>
      <c r="AJZ7" s="81"/>
      <c r="AKA7" s="81"/>
      <c r="AKB7" s="81"/>
      <c r="AKC7" s="81"/>
      <c r="AKD7" s="81"/>
      <c r="AKE7" s="81"/>
      <c r="AKF7" s="81"/>
      <c r="AKG7" s="81"/>
      <c r="AKH7" s="81"/>
      <c r="AKI7" s="81"/>
      <c r="AKJ7" s="81"/>
      <c r="AKK7" s="81"/>
      <c r="AKL7" s="81"/>
      <c r="AKM7" s="81"/>
      <c r="AKN7" s="81"/>
      <c r="AKO7" s="81"/>
      <c r="AKP7" s="81"/>
      <c r="AKQ7" s="81"/>
      <c r="AKR7" s="81"/>
      <c r="AKS7" s="81"/>
      <c r="AKT7" s="81"/>
      <c r="AKU7" s="81"/>
      <c r="AKV7" s="81"/>
      <c r="AKW7" s="81"/>
      <c r="AKX7" s="81"/>
      <c r="AKY7" s="81"/>
      <c r="AKZ7" s="81"/>
      <c r="ALA7" s="81"/>
      <c r="ALB7" s="81"/>
      <c r="ALC7" s="81"/>
      <c r="ALD7" s="81"/>
      <c r="ALE7" s="81"/>
      <c r="ALF7" s="81"/>
      <c r="ALG7" s="81"/>
      <c r="ALH7" s="81"/>
      <c r="ALI7" s="81"/>
      <c r="ALJ7" s="81"/>
      <c r="ALK7" s="81"/>
      <c r="ALL7" s="81"/>
      <c r="ALM7" s="81"/>
      <c r="ALN7" s="81"/>
      <c r="ALO7" s="81"/>
      <c r="ALP7" s="81"/>
      <c r="ALQ7" s="81"/>
      <c r="ALR7" s="81"/>
      <c r="ALS7" s="81"/>
      <c r="ALT7" s="81"/>
      <c r="ALU7" s="81"/>
      <c r="ALV7" s="81"/>
      <c r="ALW7" s="81"/>
      <c r="ALX7" s="81"/>
      <c r="ALY7" s="81"/>
      <c r="ALZ7" s="81"/>
      <c r="AMA7" s="81"/>
      <c r="AMB7" s="81"/>
      <c r="AMC7" s="81"/>
      <c r="AMD7" s="81"/>
      <c r="AME7" s="81"/>
      <c r="AMF7" s="81"/>
      <c r="AMG7" s="81"/>
      <c r="AMH7" s="81"/>
    </row>
    <row r="8" spans="1:1022" s="80" customFormat="1" ht="60.75" customHeight="1">
      <c r="A8" s="370" t="s">
        <v>20</v>
      </c>
      <c r="B8" s="383" t="s">
        <v>349</v>
      </c>
      <c r="C8" s="384"/>
      <c r="D8" s="385"/>
      <c r="E8" s="384">
        <v>15</v>
      </c>
      <c r="F8" s="385"/>
      <c r="G8" s="385">
        <v>8</v>
      </c>
      <c r="H8" s="371">
        <v>0.2</v>
      </c>
      <c r="I8" s="372"/>
      <c r="J8" s="97">
        <v>1</v>
      </c>
      <c r="K8" s="98" t="s">
        <v>155</v>
      </c>
      <c r="L8" s="98"/>
      <c r="M8" s="98"/>
      <c r="N8" s="116" t="s">
        <v>333</v>
      </c>
      <c r="O8" s="98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  <c r="AHB8" s="81"/>
      <c r="AHC8" s="81"/>
      <c r="AHD8" s="81"/>
      <c r="AHE8" s="81"/>
      <c r="AHF8" s="81"/>
      <c r="AHG8" s="81"/>
      <c r="AHH8" s="81"/>
      <c r="AHI8" s="81"/>
      <c r="AHJ8" s="81"/>
      <c r="AHK8" s="81"/>
      <c r="AHL8" s="81"/>
      <c r="AHM8" s="81"/>
      <c r="AHN8" s="81"/>
      <c r="AHO8" s="81"/>
      <c r="AHP8" s="81"/>
      <c r="AHQ8" s="81"/>
      <c r="AHR8" s="81"/>
      <c r="AHS8" s="81"/>
      <c r="AHT8" s="81"/>
      <c r="AHU8" s="81"/>
      <c r="AHV8" s="81"/>
      <c r="AHW8" s="81"/>
      <c r="AHX8" s="81"/>
      <c r="AHY8" s="81"/>
      <c r="AHZ8" s="81"/>
      <c r="AIA8" s="81"/>
      <c r="AIB8" s="81"/>
      <c r="AIC8" s="81"/>
      <c r="AID8" s="81"/>
      <c r="AIE8" s="81"/>
      <c r="AIF8" s="81"/>
      <c r="AIG8" s="81"/>
      <c r="AIH8" s="81"/>
      <c r="AII8" s="81"/>
      <c r="AIJ8" s="81"/>
      <c r="AIK8" s="81"/>
      <c r="AIL8" s="81"/>
      <c r="AIM8" s="81"/>
      <c r="AIN8" s="81"/>
      <c r="AIO8" s="81"/>
      <c r="AIP8" s="81"/>
      <c r="AIQ8" s="81"/>
      <c r="AIR8" s="81"/>
      <c r="AIS8" s="81"/>
      <c r="AIT8" s="81"/>
      <c r="AIU8" s="81"/>
      <c r="AIV8" s="81"/>
      <c r="AIW8" s="81"/>
      <c r="AIX8" s="81"/>
      <c r="AIY8" s="81"/>
      <c r="AIZ8" s="81"/>
      <c r="AJA8" s="81"/>
      <c r="AJB8" s="81"/>
      <c r="AJC8" s="81"/>
      <c r="AJD8" s="81"/>
      <c r="AJE8" s="81"/>
      <c r="AJF8" s="81"/>
      <c r="AJG8" s="81"/>
      <c r="AJH8" s="81"/>
      <c r="AJI8" s="81"/>
      <c r="AJJ8" s="81"/>
      <c r="AJK8" s="81"/>
      <c r="AJL8" s="81"/>
      <c r="AJM8" s="81"/>
      <c r="AJN8" s="81"/>
      <c r="AJO8" s="81"/>
      <c r="AJP8" s="81"/>
      <c r="AJQ8" s="81"/>
      <c r="AJR8" s="81"/>
      <c r="AJS8" s="81"/>
      <c r="AJT8" s="81"/>
      <c r="AJU8" s="81"/>
      <c r="AJV8" s="81"/>
      <c r="AJW8" s="81"/>
      <c r="AJX8" s="81"/>
      <c r="AJY8" s="81"/>
      <c r="AJZ8" s="81"/>
      <c r="AKA8" s="81"/>
      <c r="AKB8" s="81"/>
      <c r="AKC8" s="81"/>
      <c r="AKD8" s="81"/>
      <c r="AKE8" s="81"/>
      <c r="AKF8" s="81"/>
      <c r="AKG8" s="81"/>
      <c r="AKH8" s="81"/>
      <c r="AKI8" s="81"/>
      <c r="AKJ8" s="81"/>
      <c r="AKK8" s="81"/>
      <c r="AKL8" s="81"/>
      <c r="AKM8" s="81"/>
      <c r="AKN8" s="81"/>
      <c r="AKO8" s="81"/>
      <c r="AKP8" s="81"/>
      <c r="AKQ8" s="81"/>
      <c r="AKR8" s="81"/>
      <c r="AKS8" s="81"/>
      <c r="AKT8" s="81"/>
      <c r="AKU8" s="81"/>
      <c r="AKV8" s="81"/>
      <c r="AKW8" s="81"/>
      <c r="AKX8" s="81"/>
      <c r="AKY8" s="81"/>
      <c r="AKZ8" s="81"/>
      <c r="ALA8" s="81"/>
      <c r="ALB8" s="81"/>
      <c r="ALC8" s="81"/>
      <c r="ALD8" s="81"/>
      <c r="ALE8" s="81"/>
      <c r="ALF8" s="81"/>
      <c r="ALG8" s="81"/>
      <c r="ALH8" s="81"/>
      <c r="ALI8" s="81"/>
      <c r="ALJ8" s="81"/>
      <c r="ALK8" s="81"/>
      <c r="ALL8" s="81"/>
      <c r="ALM8" s="81"/>
      <c r="ALN8" s="81"/>
      <c r="ALO8" s="81"/>
      <c r="ALP8" s="81"/>
      <c r="ALQ8" s="81"/>
      <c r="ALR8" s="81"/>
      <c r="ALS8" s="81"/>
      <c r="ALT8" s="81"/>
      <c r="ALU8" s="81"/>
      <c r="ALV8" s="81"/>
      <c r="ALW8" s="81"/>
      <c r="ALX8" s="81"/>
      <c r="ALY8" s="81"/>
      <c r="ALZ8" s="81"/>
      <c r="AMA8" s="81"/>
      <c r="AMB8" s="81"/>
      <c r="AMC8" s="81"/>
      <c r="AMD8" s="81"/>
      <c r="AME8" s="81"/>
      <c r="AMF8" s="81"/>
      <c r="AMG8" s="81"/>
      <c r="AMH8" s="81"/>
    </row>
    <row r="9" spans="1:1022" s="80" customFormat="1" ht="20.100000000000001" customHeight="1">
      <c r="A9" s="85" t="s">
        <v>17</v>
      </c>
      <c r="B9" s="106" t="s">
        <v>334</v>
      </c>
      <c r="C9" s="87">
        <f>SUM(D9:F9)</f>
        <v>30</v>
      </c>
      <c r="D9" s="87">
        <f>SUM(D10:D10)</f>
        <v>0</v>
      </c>
      <c r="E9" s="87">
        <f>SUM(E10:E10)</f>
        <v>30</v>
      </c>
      <c r="F9" s="87">
        <f>SUM(F10:F10)</f>
        <v>0</v>
      </c>
      <c r="G9" s="87">
        <f>SUM(G10:G10)</f>
        <v>4</v>
      </c>
      <c r="H9" s="88"/>
      <c r="I9" s="89">
        <v>3</v>
      </c>
      <c r="J9" s="90"/>
      <c r="K9" s="91"/>
      <c r="L9" s="91"/>
      <c r="M9" s="92" t="s">
        <v>19</v>
      </c>
      <c r="N9" s="104"/>
      <c r="O9" s="91"/>
      <c r="P9" s="81">
        <v>1</v>
      </c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  <c r="AHB9" s="81"/>
      <c r="AHC9" s="81"/>
      <c r="AHD9" s="81"/>
      <c r="AHE9" s="81"/>
      <c r="AHF9" s="81"/>
      <c r="AHG9" s="81"/>
      <c r="AHH9" s="81"/>
      <c r="AHI9" s="81"/>
      <c r="AHJ9" s="81"/>
      <c r="AHK9" s="81"/>
      <c r="AHL9" s="81"/>
      <c r="AHM9" s="81"/>
      <c r="AHN9" s="81"/>
      <c r="AHO9" s="81"/>
      <c r="AHP9" s="81"/>
      <c r="AHQ9" s="81"/>
      <c r="AHR9" s="81"/>
      <c r="AHS9" s="81"/>
      <c r="AHT9" s="81"/>
      <c r="AHU9" s="81"/>
      <c r="AHV9" s="81"/>
      <c r="AHW9" s="81"/>
      <c r="AHX9" s="81"/>
      <c r="AHY9" s="81"/>
      <c r="AHZ9" s="81"/>
      <c r="AIA9" s="81"/>
      <c r="AIB9" s="81"/>
      <c r="AIC9" s="81"/>
      <c r="AID9" s="81"/>
      <c r="AIE9" s="81"/>
      <c r="AIF9" s="81"/>
      <c r="AIG9" s="81"/>
      <c r="AIH9" s="81"/>
      <c r="AII9" s="81"/>
      <c r="AIJ9" s="81"/>
      <c r="AIK9" s="81"/>
      <c r="AIL9" s="81"/>
      <c r="AIM9" s="81"/>
      <c r="AIN9" s="81"/>
      <c r="AIO9" s="81"/>
      <c r="AIP9" s="81"/>
      <c r="AIQ9" s="81"/>
      <c r="AIR9" s="81"/>
      <c r="AIS9" s="81"/>
      <c r="AIT9" s="81"/>
      <c r="AIU9" s="81"/>
      <c r="AIV9" s="81"/>
      <c r="AIW9" s="81"/>
      <c r="AIX9" s="81"/>
      <c r="AIY9" s="81"/>
      <c r="AIZ9" s="81"/>
      <c r="AJA9" s="81"/>
      <c r="AJB9" s="81"/>
      <c r="AJC9" s="81"/>
      <c r="AJD9" s="81"/>
      <c r="AJE9" s="81"/>
      <c r="AJF9" s="81"/>
      <c r="AJG9" s="81"/>
      <c r="AJH9" s="81"/>
      <c r="AJI9" s="81"/>
      <c r="AJJ9" s="81"/>
      <c r="AJK9" s="81"/>
      <c r="AJL9" s="81"/>
      <c r="AJM9" s="81"/>
      <c r="AJN9" s="81"/>
      <c r="AJO9" s="81"/>
      <c r="AJP9" s="81"/>
      <c r="AJQ9" s="81"/>
      <c r="AJR9" s="81"/>
      <c r="AJS9" s="81"/>
      <c r="AJT9" s="81"/>
      <c r="AJU9" s="81"/>
      <c r="AJV9" s="81"/>
      <c r="AJW9" s="81"/>
      <c r="AJX9" s="81"/>
      <c r="AJY9" s="81"/>
      <c r="AJZ9" s="81"/>
      <c r="AKA9" s="81"/>
      <c r="AKB9" s="81"/>
      <c r="AKC9" s="81"/>
      <c r="AKD9" s="81"/>
      <c r="AKE9" s="81"/>
      <c r="AKF9" s="81"/>
      <c r="AKG9" s="81"/>
      <c r="AKH9" s="81"/>
      <c r="AKI9" s="81"/>
      <c r="AKJ9" s="81"/>
      <c r="AKK9" s="81"/>
      <c r="AKL9" s="81"/>
      <c r="AKM9" s="81"/>
      <c r="AKN9" s="81"/>
      <c r="AKO9" s="81"/>
      <c r="AKP9" s="81"/>
      <c r="AKQ9" s="81"/>
      <c r="AKR9" s="81"/>
      <c r="AKS9" s="81"/>
      <c r="AKT9" s="81"/>
      <c r="AKU9" s="81"/>
      <c r="AKV9" s="81"/>
      <c r="AKW9" s="81"/>
      <c r="AKX9" s="81"/>
      <c r="AKY9" s="81"/>
      <c r="AKZ9" s="81"/>
      <c r="ALA9" s="81"/>
      <c r="ALB9" s="81"/>
      <c r="ALC9" s="81"/>
      <c r="ALD9" s="81"/>
      <c r="ALE9" s="81"/>
      <c r="ALF9" s="81"/>
      <c r="ALG9" s="81"/>
      <c r="ALH9" s="81"/>
      <c r="ALI9" s="81"/>
      <c r="ALJ9" s="81"/>
      <c r="ALK9" s="81"/>
      <c r="ALL9" s="81"/>
      <c r="ALM9" s="81"/>
      <c r="ALN9" s="81"/>
      <c r="ALO9" s="81"/>
      <c r="ALP9" s="81"/>
      <c r="ALQ9" s="81"/>
      <c r="ALR9" s="81"/>
      <c r="ALS9" s="81"/>
      <c r="ALT9" s="81"/>
      <c r="ALU9" s="81"/>
      <c r="ALV9" s="81"/>
      <c r="ALW9" s="81"/>
      <c r="ALX9" s="81"/>
      <c r="ALY9" s="81"/>
      <c r="ALZ9" s="81"/>
      <c r="AMA9" s="81"/>
      <c r="AMB9" s="81"/>
      <c r="AMC9" s="81"/>
      <c r="AMD9" s="81"/>
      <c r="AME9" s="81"/>
      <c r="AMF9" s="81"/>
      <c r="AMG9" s="81"/>
      <c r="AMH9" s="81"/>
    </row>
    <row r="10" spans="1:1022" ht="59.25" customHeight="1">
      <c r="A10" s="93" t="s">
        <v>20</v>
      </c>
      <c r="B10" s="107" t="s">
        <v>334</v>
      </c>
      <c r="C10" s="95"/>
      <c r="D10" s="95">
        <v>0</v>
      </c>
      <c r="E10" s="351">
        <v>30</v>
      </c>
      <c r="F10" s="95">
        <v>0</v>
      </c>
      <c r="G10" s="95">
        <v>4</v>
      </c>
      <c r="H10" s="96">
        <f>3/3</f>
        <v>1</v>
      </c>
      <c r="I10" s="96"/>
      <c r="J10" s="97">
        <v>3</v>
      </c>
      <c r="K10" s="98" t="s">
        <v>22</v>
      </c>
      <c r="L10" s="99"/>
      <c r="M10" s="98" t="s">
        <v>23</v>
      </c>
      <c r="N10" s="116" t="s">
        <v>333</v>
      </c>
      <c r="O10" s="99" t="s">
        <v>28</v>
      </c>
      <c r="P10" s="80"/>
    </row>
    <row r="11" spans="1:1022" ht="20.100000000000001" customHeight="1"/>
    <row r="12" spans="1:1022" ht="20.100000000000001" customHeight="1">
      <c r="A12" s="117" t="s">
        <v>328</v>
      </c>
    </row>
    <row r="13" spans="1:1022" ht="20.100000000000001" customHeight="1">
      <c r="A13" s="169" t="s">
        <v>135</v>
      </c>
    </row>
    <row r="14" spans="1:1022" ht="20.100000000000001" customHeight="1">
      <c r="A14" s="169" t="s">
        <v>173</v>
      </c>
    </row>
    <row r="15" spans="1:1022" ht="20.100000000000001" customHeight="1">
      <c r="A15" s="379" t="s">
        <v>347</v>
      </c>
      <c r="B15" s="378"/>
    </row>
    <row r="16" spans="1:1022" ht="20.100000000000001" customHeight="1">
      <c r="A16" s="377" t="s">
        <v>348</v>
      </c>
      <c r="B16" s="378"/>
    </row>
    <row r="17" ht="20.100000000000001" customHeight="1"/>
    <row r="18" ht="20.100000000000001" customHeight="1"/>
    <row r="19" ht="20.100000000000001" customHeight="1"/>
  </sheetData>
  <conditionalFormatting sqref="B6:B8">
    <cfRule type="duplicateValues" dxfId="14" priority="5"/>
  </conditionalFormatting>
  <conditionalFormatting sqref="B6:B8">
    <cfRule type="duplicateValues" dxfId="13" priority="4"/>
  </conditionalFormatting>
  <conditionalFormatting sqref="B6:B8">
    <cfRule type="duplicateValues" dxfId="12" priority="3"/>
  </conditionalFormatting>
  <conditionalFormatting sqref="B6:B8">
    <cfRule type="duplicateValues" dxfId="11" priority="2"/>
  </conditionalFormatting>
  <conditionalFormatting sqref="B6:B8">
    <cfRule type="duplicateValues" dxfId="10" priority="1"/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H87"/>
  <sheetViews>
    <sheetView zoomScale="40" zoomScaleNormal="40" zoomScalePageLayoutView="75" workbookViewId="0">
      <selection activeCell="B1" sqref="B1:B1048576"/>
    </sheetView>
  </sheetViews>
  <sheetFormatPr baseColWidth="10" defaultColWidth="40.625" defaultRowHeight="66" customHeight="1"/>
  <cols>
    <col min="1" max="1" width="10.875" style="73" customWidth="1"/>
    <col min="2" max="2" width="40.875" style="73" customWidth="1"/>
    <col min="3" max="17" width="10.875" style="73" customWidth="1"/>
    <col min="18" max="1022" width="40.625" style="73"/>
    <col min="1023" max="16384" width="40.625" style="9"/>
  </cols>
  <sheetData>
    <row r="1" spans="1:1022" s="67" customFormat="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AMH1" s="18"/>
    </row>
    <row r="2" spans="1:1022" s="12" customFormat="1" ht="84.75" customHeight="1">
      <c r="A2" s="10" t="s">
        <v>335</v>
      </c>
      <c r="B2" s="10" t="s">
        <v>336</v>
      </c>
      <c r="C2" s="10">
        <f>SUM(D2:F2)</f>
        <v>4</v>
      </c>
      <c r="D2" s="10">
        <f>SUMPRODUCT(D3:D202,$P3:$P202)</f>
        <v>0</v>
      </c>
      <c r="E2" s="10">
        <f>SUMPRODUCT(E3:E202,$P3:$P202)</f>
        <v>4</v>
      </c>
      <c r="F2" s="10">
        <f>SUMPRODUCT(F3:F202,$P3:$P202)</f>
        <v>0</v>
      </c>
      <c r="G2" s="10"/>
      <c r="H2" s="32">
        <f>SUMPRODUCT(H3:H226,$P3:$P226)</f>
        <v>0</v>
      </c>
      <c r="I2" s="32">
        <f>SUMPRODUCT(I3:I226,$P3:$P226)</f>
        <v>30</v>
      </c>
      <c r="J2" s="10"/>
      <c r="K2" s="10"/>
      <c r="L2" s="11"/>
      <c r="M2" s="11"/>
      <c r="N2" s="11"/>
      <c r="O2" s="11"/>
    </row>
    <row r="3" spans="1:1022" s="67" customFormat="1" ht="20.100000000000001" customHeight="1">
      <c r="A3" s="50" t="s">
        <v>324</v>
      </c>
      <c r="B3" s="68" t="s">
        <v>327</v>
      </c>
      <c r="C3" s="52">
        <f>SUM(D3:F3)</f>
        <v>4</v>
      </c>
      <c r="D3" s="52">
        <f>SUM(D4:D4)</f>
        <v>0</v>
      </c>
      <c r="E3" s="52">
        <f>SUM(E4:E4)</f>
        <v>4</v>
      </c>
      <c r="F3" s="52">
        <f>SUM(F4:F4)</f>
        <v>0</v>
      </c>
      <c r="G3" s="52"/>
      <c r="H3" s="69"/>
      <c r="I3" s="50">
        <v>30</v>
      </c>
      <c r="J3" s="55"/>
      <c r="K3" s="55"/>
      <c r="L3" s="17"/>
      <c r="M3" s="17"/>
      <c r="N3" s="56" t="s">
        <v>227</v>
      </c>
      <c r="O3" s="17"/>
      <c r="P3" s="18">
        <f>IF(ISBLANK(A3),0,1)</f>
        <v>1</v>
      </c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  <c r="VN3" s="18"/>
      <c r="VO3" s="18"/>
      <c r="VP3" s="18"/>
      <c r="VQ3" s="18"/>
      <c r="VR3" s="18"/>
      <c r="VS3" s="18"/>
      <c r="VT3" s="18"/>
      <c r="VU3" s="18"/>
      <c r="VV3" s="18"/>
      <c r="VW3" s="18"/>
      <c r="VX3" s="18"/>
      <c r="VY3" s="18"/>
      <c r="VZ3" s="18"/>
      <c r="WA3" s="18"/>
      <c r="WB3" s="18"/>
      <c r="WC3" s="18"/>
      <c r="WD3" s="18"/>
      <c r="WE3" s="18"/>
      <c r="WF3" s="18"/>
      <c r="WG3" s="18"/>
      <c r="WH3" s="18"/>
      <c r="WI3" s="18"/>
      <c r="WJ3" s="18"/>
      <c r="WK3" s="18"/>
      <c r="WL3" s="18"/>
      <c r="WM3" s="18"/>
      <c r="WN3" s="18"/>
      <c r="WO3" s="18"/>
      <c r="WP3" s="18"/>
      <c r="WQ3" s="18"/>
      <c r="WR3" s="18"/>
      <c r="WS3" s="18"/>
      <c r="WT3" s="18"/>
      <c r="WU3" s="18"/>
      <c r="WV3" s="18"/>
      <c r="WW3" s="18"/>
      <c r="WX3" s="18"/>
      <c r="WY3" s="18"/>
      <c r="WZ3" s="18"/>
      <c r="XA3" s="18"/>
      <c r="XB3" s="18"/>
      <c r="XC3" s="18"/>
      <c r="XD3" s="18"/>
      <c r="XE3" s="18"/>
      <c r="XF3" s="18"/>
      <c r="XG3" s="18"/>
      <c r="XH3" s="18"/>
      <c r="XI3" s="18"/>
      <c r="XJ3" s="18"/>
      <c r="XK3" s="18"/>
      <c r="XL3" s="18"/>
      <c r="XM3" s="18"/>
      <c r="XN3" s="18"/>
      <c r="XO3" s="18"/>
      <c r="XP3" s="18"/>
      <c r="XQ3" s="18"/>
      <c r="XR3" s="18"/>
      <c r="XS3" s="18"/>
      <c r="XT3" s="18"/>
      <c r="XU3" s="18"/>
      <c r="XV3" s="18"/>
      <c r="XW3" s="18"/>
      <c r="XX3" s="18"/>
      <c r="XY3" s="18"/>
      <c r="XZ3" s="18"/>
      <c r="YA3" s="18"/>
      <c r="YB3" s="18"/>
      <c r="YC3" s="18"/>
      <c r="YD3" s="18"/>
      <c r="YE3" s="18"/>
      <c r="YF3" s="18"/>
      <c r="YG3" s="18"/>
      <c r="YH3" s="18"/>
      <c r="YI3" s="18"/>
      <c r="YJ3" s="18"/>
      <c r="YK3" s="18"/>
      <c r="YL3" s="18"/>
      <c r="YM3" s="18"/>
      <c r="YN3" s="18"/>
      <c r="YO3" s="18"/>
      <c r="YP3" s="18"/>
      <c r="YQ3" s="18"/>
      <c r="YR3" s="18"/>
      <c r="YS3" s="18"/>
      <c r="YT3" s="18"/>
      <c r="YU3" s="18"/>
      <c r="YV3" s="18"/>
      <c r="YW3" s="18"/>
      <c r="YX3" s="18"/>
      <c r="YY3" s="18"/>
      <c r="YZ3" s="18"/>
      <c r="ZA3" s="18"/>
      <c r="ZB3" s="18"/>
      <c r="ZC3" s="18"/>
      <c r="ZD3" s="18"/>
      <c r="ZE3" s="18"/>
      <c r="ZF3" s="18"/>
      <c r="ZG3" s="18"/>
      <c r="ZH3" s="18"/>
      <c r="ZI3" s="18"/>
      <c r="ZJ3" s="18"/>
      <c r="ZK3" s="18"/>
      <c r="ZL3" s="18"/>
      <c r="ZM3" s="18"/>
      <c r="ZN3" s="18"/>
      <c r="ZO3" s="18"/>
      <c r="ZP3" s="18"/>
      <c r="ZQ3" s="18"/>
      <c r="ZR3" s="18"/>
      <c r="ZS3" s="18"/>
      <c r="ZT3" s="18"/>
      <c r="ZU3" s="18"/>
      <c r="ZV3" s="18"/>
      <c r="ZW3" s="18"/>
      <c r="ZX3" s="18"/>
      <c r="ZY3" s="18"/>
      <c r="ZZ3" s="18"/>
      <c r="AAA3" s="18"/>
      <c r="AAB3" s="18"/>
      <c r="AAC3" s="18"/>
      <c r="AAD3" s="18"/>
      <c r="AAE3" s="18"/>
      <c r="AAF3" s="18"/>
      <c r="AAG3" s="18"/>
      <c r="AAH3" s="18"/>
      <c r="AAI3" s="18"/>
      <c r="AAJ3" s="18"/>
      <c r="AAK3" s="18"/>
      <c r="AAL3" s="18"/>
      <c r="AAM3" s="18"/>
      <c r="AAN3" s="18"/>
      <c r="AAO3" s="18"/>
      <c r="AAP3" s="18"/>
      <c r="AAQ3" s="18"/>
      <c r="AAR3" s="18"/>
      <c r="AAS3" s="18"/>
      <c r="AAT3" s="18"/>
      <c r="AAU3" s="18"/>
      <c r="AAV3" s="18"/>
      <c r="AAW3" s="18"/>
      <c r="AAX3" s="18"/>
      <c r="AAY3" s="18"/>
      <c r="AAZ3" s="18"/>
      <c r="ABA3" s="18"/>
      <c r="ABB3" s="18"/>
      <c r="ABC3" s="18"/>
      <c r="ABD3" s="18"/>
      <c r="ABE3" s="18"/>
      <c r="ABF3" s="18"/>
      <c r="ABG3" s="18"/>
      <c r="ABH3" s="18"/>
      <c r="ABI3" s="18"/>
      <c r="ABJ3" s="18"/>
      <c r="ABK3" s="18"/>
      <c r="ABL3" s="18"/>
      <c r="ABM3" s="18"/>
      <c r="ABN3" s="18"/>
      <c r="ABO3" s="18"/>
      <c r="ABP3" s="18"/>
      <c r="ABQ3" s="18"/>
      <c r="ABR3" s="18"/>
      <c r="ABS3" s="18"/>
      <c r="ABT3" s="18"/>
      <c r="ABU3" s="18"/>
      <c r="ABV3" s="18"/>
      <c r="ABW3" s="18"/>
      <c r="ABX3" s="18"/>
      <c r="ABY3" s="18"/>
      <c r="ABZ3" s="18"/>
      <c r="ACA3" s="18"/>
      <c r="ACB3" s="18"/>
      <c r="ACC3" s="18"/>
      <c r="ACD3" s="18"/>
      <c r="ACE3" s="18"/>
      <c r="ACF3" s="18"/>
      <c r="ACG3" s="18"/>
      <c r="ACH3" s="18"/>
      <c r="ACI3" s="18"/>
      <c r="ACJ3" s="18"/>
      <c r="ACK3" s="18"/>
      <c r="ACL3" s="18"/>
      <c r="ACM3" s="18"/>
      <c r="ACN3" s="18"/>
      <c r="ACO3" s="18"/>
      <c r="ACP3" s="18"/>
      <c r="ACQ3" s="18"/>
      <c r="ACR3" s="18"/>
      <c r="ACS3" s="18"/>
      <c r="ACT3" s="18"/>
      <c r="ACU3" s="18"/>
      <c r="ACV3" s="18"/>
      <c r="ACW3" s="18"/>
      <c r="ACX3" s="18"/>
      <c r="ACY3" s="18"/>
      <c r="ACZ3" s="18"/>
      <c r="ADA3" s="18"/>
      <c r="ADB3" s="18"/>
      <c r="ADC3" s="18"/>
      <c r="ADD3" s="18"/>
      <c r="ADE3" s="18"/>
      <c r="ADF3" s="18"/>
      <c r="ADG3" s="18"/>
      <c r="ADH3" s="18"/>
      <c r="ADI3" s="18"/>
      <c r="ADJ3" s="18"/>
      <c r="ADK3" s="18"/>
      <c r="ADL3" s="18"/>
      <c r="ADM3" s="18"/>
      <c r="ADN3" s="18"/>
      <c r="ADO3" s="18"/>
      <c r="ADP3" s="18"/>
      <c r="ADQ3" s="18"/>
      <c r="ADR3" s="18"/>
      <c r="ADS3" s="18"/>
      <c r="ADT3" s="18"/>
      <c r="ADU3" s="18"/>
      <c r="ADV3" s="18"/>
      <c r="ADW3" s="18"/>
      <c r="ADX3" s="18"/>
      <c r="ADY3" s="18"/>
      <c r="ADZ3" s="18"/>
      <c r="AEA3" s="18"/>
      <c r="AEB3" s="18"/>
      <c r="AEC3" s="18"/>
      <c r="AED3" s="18"/>
      <c r="AEE3" s="18"/>
      <c r="AEF3" s="18"/>
      <c r="AEG3" s="18"/>
      <c r="AEH3" s="18"/>
      <c r="AEI3" s="18"/>
      <c r="AEJ3" s="18"/>
      <c r="AEK3" s="18"/>
      <c r="AEL3" s="18"/>
      <c r="AEM3" s="18"/>
      <c r="AEN3" s="18"/>
      <c r="AEO3" s="18"/>
      <c r="AEP3" s="18"/>
      <c r="AEQ3" s="18"/>
      <c r="AER3" s="18"/>
      <c r="AES3" s="18"/>
      <c r="AET3" s="18"/>
      <c r="AEU3" s="18"/>
      <c r="AEV3" s="18"/>
      <c r="AEW3" s="18"/>
      <c r="AEX3" s="18"/>
      <c r="AEY3" s="18"/>
      <c r="AEZ3" s="18"/>
      <c r="AFA3" s="18"/>
      <c r="AFB3" s="18"/>
      <c r="AFC3" s="18"/>
      <c r="AFD3" s="18"/>
      <c r="AFE3" s="18"/>
      <c r="AFF3" s="18"/>
      <c r="AFG3" s="18"/>
      <c r="AFH3" s="18"/>
      <c r="AFI3" s="18"/>
      <c r="AFJ3" s="18"/>
      <c r="AFK3" s="18"/>
      <c r="AFL3" s="18"/>
      <c r="AFM3" s="18"/>
      <c r="AFN3" s="18"/>
      <c r="AFO3" s="18"/>
      <c r="AFP3" s="18"/>
      <c r="AFQ3" s="18"/>
      <c r="AFR3" s="18"/>
      <c r="AFS3" s="18"/>
      <c r="AFT3" s="18"/>
      <c r="AFU3" s="18"/>
      <c r="AFV3" s="18"/>
      <c r="AFW3" s="18"/>
      <c r="AFX3" s="18"/>
      <c r="AFY3" s="18"/>
      <c r="AFZ3" s="18"/>
      <c r="AGA3" s="18"/>
      <c r="AGB3" s="18"/>
      <c r="AGC3" s="18"/>
      <c r="AGD3" s="18"/>
      <c r="AGE3" s="18"/>
      <c r="AGF3" s="18"/>
      <c r="AGG3" s="18"/>
      <c r="AGH3" s="18"/>
      <c r="AGI3" s="18"/>
      <c r="AGJ3" s="18"/>
      <c r="AGK3" s="18"/>
      <c r="AGL3" s="18"/>
      <c r="AGM3" s="18"/>
      <c r="AGN3" s="18"/>
      <c r="AGO3" s="18"/>
      <c r="AGP3" s="18"/>
      <c r="AGQ3" s="18"/>
      <c r="AGR3" s="18"/>
      <c r="AGS3" s="18"/>
      <c r="AGT3" s="18"/>
      <c r="AGU3" s="18"/>
      <c r="AGV3" s="18"/>
      <c r="AGW3" s="18"/>
      <c r="AGX3" s="18"/>
      <c r="AGY3" s="18"/>
      <c r="AGZ3" s="18"/>
      <c r="AHA3" s="18"/>
      <c r="AHB3" s="18"/>
      <c r="AHC3" s="18"/>
      <c r="AHD3" s="18"/>
      <c r="AHE3" s="18"/>
      <c r="AHF3" s="18"/>
      <c r="AHG3" s="18"/>
      <c r="AHH3" s="18"/>
      <c r="AHI3" s="18"/>
      <c r="AHJ3" s="18"/>
      <c r="AHK3" s="18"/>
      <c r="AHL3" s="18"/>
      <c r="AHM3" s="18"/>
      <c r="AHN3" s="18"/>
      <c r="AHO3" s="18"/>
      <c r="AHP3" s="18"/>
      <c r="AHQ3" s="18"/>
      <c r="AHR3" s="18"/>
      <c r="AHS3" s="18"/>
      <c r="AHT3" s="18"/>
      <c r="AHU3" s="18"/>
      <c r="AHV3" s="18"/>
      <c r="AHW3" s="18"/>
      <c r="AHX3" s="18"/>
      <c r="AHY3" s="18"/>
      <c r="AHZ3" s="18"/>
      <c r="AIA3" s="18"/>
      <c r="AIB3" s="18"/>
      <c r="AIC3" s="18"/>
      <c r="AID3" s="18"/>
      <c r="AIE3" s="18"/>
      <c r="AIF3" s="18"/>
      <c r="AIG3" s="18"/>
      <c r="AIH3" s="18"/>
      <c r="AII3" s="18"/>
      <c r="AIJ3" s="18"/>
      <c r="AIK3" s="18"/>
      <c r="AIL3" s="18"/>
      <c r="AIM3" s="18"/>
      <c r="AIN3" s="18"/>
      <c r="AIO3" s="18"/>
      <c r="AIP3" s="18"/>
      <c r="AIQ3" s="18"/>
      <c r="AIR3" s="18"/>
      <c r="AIS3" s="18"/>
      <c r="AIT3" s="18"/>
      <c r="AIU3" s="18"/>
      <c r="AIV3" s="18"/>
      <c r="AIW3" s="18"/>
      <c r="AIX3" s="18"/>
      <c r="AIY3" s="18"/>
      <c r="AIZ3" s="18"/>
      <c r="AJA3" s="18"/>
      <c r="AJB3" s="18"/>
      <c r="AJC3" s="18"/>
      <c r="AJD3" s="18"/>
      <c r="AJE3" s="18"/>
      <c r="AJF3" s="18"/>
      <c r="AJG3" s="18"/>
      <c r="AJH3" s="18"/>
      <c r="AJI3" s="18"/>
      <c r="AJJ3" s="18"/>
      <c r="AJK3" s="18"/>
      <c r="AJL3" s="18"/>
      <c r="AJM3" s="18"/>
      <c r="AJN3" s="18"/>
      <c r="AJO3" s="18"/>
      <c r="AJP3" s="18"/>
      <c r="AJQ3" s="18"/>
      <c r="AJR3" s="18"/>
      <c r="AJS3" s="18"/>
      <c r="AJT3" s="18"/>
      <c r="AJU3" s="18"/>
      <c r="AJV3" s="18"/>
      <c r="AJW3" s="18"/>
      <c r="AJX3" s="18"/>
      <c r="AJY3" s="18"/>
      <c r="AJZ3" s="18"/>
      <c r="AKA3" s="18"/>
      <c r="AKB3" s="18"/>
      <c r="AKC3" s="18"/>
      <c r="AKD3" s="18"/>
      <c r="AKE3" s="18"/>
      <c r="AKF3" s="18"/>
      <c r="AKG3" s="18"/>
      <c r="AKH3" s="18"/>
      <c r="AKI3" s="18"/>
      <c r="AKJ3" s="18"/>
      <c r="AKK3" s="18"/>
      <c r="AKL3" s="18"/>
      <c r="AKM3" s="18"/>
      <c r="AKN3" s="18"/>
      <c r="AKO3" s="18"/>
      <c r="AKP3" s="18"/>
      <c r="AKQ3" s="18"/>
      <c r="AKR3" s="18"/>
      <c r="AKS3" s="18"/>
      <c r="AKT3" s="18"/>
      <c r="AKU3" s="18"/>
      <c r="AKV3" s="18"/>
      <c r="AKW3" s="18"/>
      <c r="AKX3" s="18"/>
      <c r="AKY3" s="18"/>
      <c r="AKZ3" s="18"/>
      <c r="ALA3" s="18"/>
      <c r="ALB3" s="18"/>
      <c r="ALC3" s="18"/>
      <c r="ALD3" s="18"/>
      <c r="ALE3" s="18"/>
      <c r="ALF3" s="18"/>
      <c r="ALG3" s="18"/>
      <c r="ALH3" s="18"/>
      <c r="ALI3" s="18"/>
      <c r="ALJ3" s="18"/>
      <c r="ALK3" s="18"/>
      <c r="ALL3" s="18"/>
      <c r="ALM3" s="18"/>
      <c r="ALN3" s="18"/>
      <c r="ALO3" s="18"/>
      <c r="ALP3" s="18"/>
      <c r="ALQ3" s="18"/>
      <c r="ALR3" s="18"/>
      <c r="ALS3" s="18"/>
      <c r="ALT3" s="18"/>
      <c r="ALU3" s="18"/>
      <c r="ALV3" s="18"/>
      <c r="ALW3" s="18"/>
      <c r="ALX3" s="18"/>
      <c r="ALY3" s="18"/>
      <c r="ALZ3" s="18"/>
      <c r="AMA3" s="18"/>
      <c r="AMB3" s="18"/>
      <c r="AMC3" s="18"/>
      <c r="AMD3" s="18"/>
      <c r="AME3" s="18"/>
      <c r="AMF3" s="18"/>
      <c r="AMG3" s="18"/>
      <c r="AMH3" s="18"/>
    </row>
    <row r="4" spans="1:1022" s="67" customFormat="1" ht="20.100000000000001" customHeight="1">
      <c r="A4" s="19" t="s">
        <v>20</v>
      </c>
      <c r="B4" s="70" t="s">
        <v>327</v>
      </c>
      <c r="C4" s="71" t="s">
        <v>32</v>
      </c>
      <c r="D4" s="57">
        <v>0</v>
      </c>
      <c r="E4" s="72">
        <v>4</v>
      </c>
      <c r="F4" s="57">
        <v>0</v>
      </c>
      <c r="G4" s="57">
        <v>0</v>
      </c>
      <c r="H4" s="19">
        <f>30/30</f>
        <v>1</v>
      </c>
      <c r="I4" s="19"/>
      <c r="J4" s="23">
        <v>2</v>
      </c>
      <c r="K4" s="23" t="s">
        <v>22</v>
      </c>
      <c r="L4" s="24"/>
      <c r="M4" s="24"/>
      <c r="N4" s="59" t="s">
        <v>227</v>
      </c>
      <c r="O4" s="24" t="s">
        <v>28</v>
      </c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  <c r="AHK4" s="18"/>
      <c r="AHL4" s="18"/>
      <c r="AHM4" s="18"/>
      <c r="AHN4" s="18"/>
      <c r="AHO4" s="18"/>
      <c r="AHP4" s="18"/>
      <c r="AHQ4" s="18"/>
      <c r="AHR4" s="18"/>
      <c r="AHS4" s="18"/>
      <c r="AHT4" s="18"/>
      <c r="AHU4" s="18"/>
      <c r="AHV4" s="18"/>
      <c r="AHW4" s="18"/>
      <c r="AHX4" s="18"/>
      <c r="AHY4" s="18"/>
      <c r="AHZ4" s="18"/>
      <c r="AIA4" s="18"/>
      <c r="AIB4" s="18"/>
      <c r="AIC4" s="18"/>
      <c r="AID4" s="18"/>
      <c r="AIE4" s="18"/>
      <c r="AIF4" s="18"/>
      <c r="AIG4" s="18"/>
      <c r="AIH4" s="18"/>
      <c r="AII4" s="18"/>
      <c r="AIJ4" s="18"/>
      <c r="AIK4" s="18"/>
      <c r="AIL4" s="18"/>
      <c r="AIM4" s="18"/>
      <c r="AIN4" s="18"/>
      <c r="AIO4" s="18"/>
      <c r="AIP4" s="18"/>
      <c r="AIQ4" s="18"/>
      <c r="AIR4" s="18"/>
      <c r="AIS4" s="18"/>
      <c r="AIT4" s="18"/>
      <c r="AIU4" s="18"/>
      <c r="AIV4" s="18"/>
      <c r="AIW4" s="18"/>
      <c r="AIX4" s="18"/>
      <c r="AIY4" s="18"/>
      <c r="AIZ4" s="18"/>
      <c r="AJA4" s="18"/>
      <c r="AJB4" s="18"/>
      <c r="AJC4" s="18"/>
      <c r="AJD4" s="18"/>
      <c r="AJE4" s="18"/>
      <c r="AJF4" s="18"/>
      <c r="AJG4" s="18"/>
      <c r="AJH4" s="18"/>
      <c r="AJI4" s="18"/>
      <c r="AJJ4" s="18"/>
      <c r="AJK4" s="18"/>
      <c r="AJL4" s="18"/>
      <c r="AJM4" s="18"/>
      <c r="AJN4" s="18"/>
      <c r="AJO4" s="18"/>
      <c r="AJP4" s="18"/>
      <c r="AJQ4" s="18"/>
      <c r="AJR4" s="18"/>
      <c r="AJS4" s="18"/>
      <c r="AJT4" s="18"/>
      <c r="AJU4" s="18"/>
      <c r="AJV4" s="18"/>
      <c r="AJW4" s="18"/>
      <c r="AJX4" s="18"/>
      <c r="AJY4" s="18"/>
      <c r="AJZ4" s="18"/>
      <c r="AKA4" s="18"/>
      <c r="AKB4" s="18"/>
      <c r="AKC4" s="18"/>
      <c r="AKD4" s="18"/>
      <c r="AKE4" s="18"/>
      <c r="AKF4" s="18"/>
      <c r="AKG4" s="18"/>
      <c r="AKH4" s="18"/>
      <c r="AKI4" s="18"/>
      <c r="AKJ4" s="18"/>
      <c r="AKK4" s="18"/>
      <c r="AKL4" s="18"/>
      <c r="AKM4" s="18"/>
      <c r="AKN4" s="18"/>
      <c r="AKO4" s="18"/>
      <c r="AKP4" s="18"/>
      <c r="AKQ4" s="18"/>
      <c r="AKR4" s="18"/>
      <c r="AKS4" s="18"/>
      <c r="AKT4" s="18"/>
      <c r="AKU4" s="18"/>
      <c r="AKV4" s="18"/>
      <c r="AKW4" s="18"/>
      <c r="AKX4" s="18"/>
      <c r="AKY4" s="18"/>
      <c r="AKZ4" s="18"/>
      <c r="ALA4" s="18"/>
      <c r="ALB4" s="18"/>
      <c r="ALC4" s="18"/>
      <c r="ALD4" s="18"/>
      <c r="ALE4" s="18"/>
      <c r="ALF4" s="18"/>
      <c r="ALG4" s="18"/>
      <c r="ALH4" s="18"/>
      <c r="ALI4" s="18"/>
      <c r="ALJ4" s="18"/>
      <c r="ALK4" s="18"/>
      <c r="ALL4" s="18"/>
      <c r="ALM4" s="18"/>
      <c r="ALN4" s="18"/>
      <c r="ALO4" s="18"/>
      <c r="ALP4" s="18"/>
      <c r="ALQ4" s="18"/>
      <c r="ALR4" s="18"/>
      <c r="ALS4" s="18"/>
      <c r="ALT4" s="18"/>
      <c r="ALU4" s="18"/>
      <c r="ALV4" s="18"/>
      <c r="ALW4" s="18"/>
      <c r="ALX4" s="18"/>
      <c r="ALY4" s="18"/>
      <c r="ALZ4" s="18"/>
      <c r="AMA4" s="18"/>
      <c r="AMB4" s="18"/>
      <c r="AMC4" s="18"/>
      <c r="AMD4" s="18"/>
      <c r="AME4" s="18"/>
      <c r="AMF4" s="18"/>
      <c r="AMG4" s="18"/>
      <c r="AMH4" s="18"/>
    </row>
    <row r="5" spans="1:1022" ht="20.100000000000001" customHeight="1"/>
    <row r="6" spans="1:1022" ht="20.100000000000001" customHeight="1">
      <c r="A6" s="74" t="s">
        <v>328</v>
      </c>
    </row>
    <row r="7" spans="1:1022" ht="20.100000000000001" customHeight="1">
      <c r="A7" s="18"/>
    </row>
    <row r="8" spans="1:1022" ht="20.100000000000001" customHeight="1">
      <c r="A8" s="31" t="s">
        <v>135</v>
      </c>
    </row>
    <row r="9" spans="1:1022" ht="20.100000000000001" customHeight="1">
      <c r="A9" s="31" t="s">
        <v>173</v>
      </c>
    </row>
    <row r="10" spans="1:1022" ht="20.100000000000001" customHeight="1"/>
    <row r="11" spans="1:1022" ht="15.75"/>
    <row r="12" spans="1:1022" ht="15.75"/>
    <row r="13" spans="1:1022" ht="15.75"/>
    <row r="14" spans="1:1022" ht="15.75"/>
    <row r="15" spans="1:1022" ht="15.75"/>
    <row r="16" spans="1:1022" ht="15.75"/>
    <row r="17" ht="15.75"/>
    <row r="18" ht="15.75"/>
    <row r="19" ht="15.75"/>
    <row r="20" ht="15.75"/>
    <row r="21" ht="15.75"/>
    <row r="22" ht="15.75"/>
    <row r="23" ht="15.75"/>
    <row r="24" ht="15.75"/>
    <row r="25" ht="15.75"/>
    <row r="26" ht="15.75"/>
    <row r="27" ht="15.75"/>
    <row r="28" ht="15.75"/>
    <row r="29" ht="15.75"/>
    <row r="30" ht="15.75"/>
    <row r="31" ht="15.75"/>
    <row r="32" ht="15.75"/>
    <row r="33" ht="15.75"/>
    <row r="34" ht="15.75"/>
    <row r="35" ht="15.75"/>
    <row r="36" ht="15.75"/>
    <row r="37" ht="15.75"/>
    <row r="38" ht="15.75"/>
    <row r="39" ht="15.75"/>
    <row r="40" ht="15.75"/>
    <row r="41" ht="15.75"/>
    <row r="42" ht="15.75"/>
    <row r="43" ht="15.75"/>
    <row r="44" ht="15.75"/>
    <row r="45" ht="15.75"/>
    <row r="46" ht="15.75"/>
    <row r="47" ht="15.75"/>
    <row r="48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9BEE2-91C5-4967-9E6B-24D124C9AFBA}">
  <dimension ref="A1:AMH90"/>
  <sheetViews>
    <sheetView topLeftCell="A3" zoomScale="55" zoomScaleNormal="55" zoomScalePageLayoutView="75" workbookViewId="0">
      <selection activeCell="B6" sqref="B6:G8"/>
    </sheetView>
  </sheetViews>
  <sheetFormatPr baseColWidth="10" defaultColWidth="40.625" defaultRowHeight="66" customHeight="1"/>
  <cols>
    <col min="1" max="1" width="10.875" style="170" customWidth="1"/>
    <col min="2" max="2" width="40.875" style="170" customWidth="1"/>
    <col min="3" max="3" width="22.125" style="170" customWidth="1"/>
    <col min="4" max="17" width="10.875" style="170" customWidth="1"/>
    <col min="18" max="1022" width="40.625" style="170"/>
    <col min="1023" max="16384" width="40.625" style="135"/>
  </cols>
  <sheetData>
    <row r="1" spans="1:1022" s="138" customFormat="1" ht="84.75" customHeight="1">
      <c r="A1" s="139" t="s">
        <v>0</v>
      </c>
      <c r="B1" s="139" t="s">
        <v>1</v>
      </c>
      <c r="C1" s="140" t="s">
        <v>2</v>
      </c>
      <c r="D1" s="140" t="s">
        <v>3</v>
      </c>
      <c r="E1" s="140" t="s">
        <v>4</v>
      </c>
      <c r="F1" s="140" t="s">
        <v>5</v>
      </c>
      <c r="G1" s="140" t="s">
        <v>6</v>
      </c>
      <c r="H1" s="139" t="s">
        <v>7</v>
      </c>
      <c r="I1" s="139" t="s">
        <v>8</v>
      </c>
      <c r="J1" s="141" t="s">
        <v>115</v>
      </c>
      <c r="K1" s="141" t="s">
        <v>116</v>
      </c>
      <c r="L1" s="142" t="s">
        <v>117</v>
      </c>
      <c r="M1" s="142" t="s">
        <v>12</v>
      </c>
      <c r="N1" s="143" t="s">
        <v>13</v>
      </c>
      <c r="O1" s="143" t="s">
        <v>118</v>
      </c>
      <c r="AMH1" s="136"/>
    </row>
    <row r="2" spans="1:1022" s="136" customFormat="1" ht="84.75" customHeight="1">
      <c r="A2" s="144" t="s">
        <v>335</v>
      </c>
      <c r="B2" s="144" t="s">
        <v>336</v>
      </c>
      <c r="C2" s="144">
        <f>SUM(D2:F2)</f>
        <v>94</v>
      </c>
      <c r="D2" s="144">
        <f>SUMPRODUCT(D3:D205,$P3:$P205)</f>
        <v>0</v>
      </c>
      <c r="E2" s="144">
        <f>SUMPRODUCT(E3:E205,$P3:$P205)</f>
        <v>94</v>
      </c>
      <c r="F2" s="144">
        <f>SUMPRODUCT(F3:F205,$P3:$P205)</f>
        <v>0</v>
      </c>
      <c r="G2" s="144"/>
      <c r="H2" s="171">
        <f>SUMPRODUCT(H3:H229,$P3:$P229)</f>
        <v>0.2</v>
      </c>
      <c r="I2" s="171">
        <f>SUMPRODUCT(I3:I229,$P3:$P229)</f>
        <v>27</v>
      </c>
      <c r="J2" s="144"/>
      <c r="K2" s="144"/>
      <c r="L2" s="145"/>
      <c r="M2" s="145"/>
      <c r="N2" s="145"/>
      <c r="O2" s="145"/>
    </row>
    <row r="3" spans="1:1022" s="138" customFormat="1" ht="20.100000000000001" customHeight="1">
      <c r="A3" s="85" t="s">
        <v>324</v>
      </c>
      <c r="B3" s="85" t="s">
        <v>325</v>
      </c>
      <c r="C3" s="87">
        <f>SUM(D3:F3)</f>
        <v>4</v>
      </c>
      <c r="D3" s="87">
        <f>SUM(D4:D4)</f>
        <v>0</v>
      </c>
      <c r="E3" s="87">
        <f>SUM(E4:E4)</f>
        <v>4</v>
      </c>
      <c r="F3" s="87">
        <f>SUM(F4:F4)</f>
        <v>0</v>
      </c>
      <c r="G3" s="87">
        <v>0</v>
      </c>
      <c r="H3" s="112"/>
      <c r="I3" s="374">
        <v>22</v>
      </c>
      <c r="J3" s="113"/>
      <c r="K3" s="113"/>
      <c r="L3" s="91"/>
      <c r="M3" s="91"/>
      <c r="N3" s="114"/>
      <c r="O3" s="91"/>
      <c r="P3" s="136">
        <f>IF(ISBLANK(A3),0,1)</f>
        <v>1</v>
      </c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36"/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36"/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36"/>
      <c r="LF3" s="136"/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36"/>
      <c r="MH3" s="136"/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36"/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36"/>
      <c r="OR3" s="136"/>
      <c r="OS3" s="136"/>
      <c r="OT3" s="136"/>
      <c r="OU3" s="136"/>
      <c r="OV3" s="136"/>
      <c r="OW3" s="136"/>
      <c r="OX3" s="136"/>
      <c r="OY3" s="136"/>
      <c r="OZ3" s="136"/>
      <c r="PA3" s="136"/>
      <c r="PB3" s="136"/>
      <c r="PC3" s="136"/>
      <c r="PD3" s="136"/>
      <c r="PE3" s="136"/>
      <c r="PF3" s="136"/>
      <c r="PG3" s="136"/>
      <c r="PH3" s="136"/>
      <c r="PI3" s="136"/>
      <c r="PJ3" s="136"/>
      <c r="PK3" s="136"/>
      <c r="PL3" s="136"/>
      <c r="PM3" s="136"/>
      <c r="PN3" s="136"/>
      <c r="PO3" s="136"/>
      <c r="PP3" s="136"/>
      <c r="PQ3" s="136"/>
      <c r="PR3" s="136"/>
      <c r="PS3" s="136"/>
      <c r="PT3" s="136"/>
      <c r="PU3" s="136"/>
      <c r="PV3" s="136"/>
      <c r="PW3" s="136"/>
      <c r="PX3" s="136"/>
      <c r="PY3" s="136"/>
      <c r="PZ3" s="136"/>
      <c r="QA3" s="136"/>
      <c r="QB3" s="136"/>
      <c r="QC3" s="136"/>
      <c r="QD3" s="136"/>
      <c r="QE3" s="136"/>
      <c r="QF3" s="136"/>
      <c r="QG3" s="136"/>
      <c r="QH3" s="136"/>
      <c r="QI3" s="136"/>
      <c r="QJ3" s="136"/>
      <c r="QK3" s="136"/>
      <c r="QL3" s="136"/>
      <c r="QM3" s="136"/>
      <c r="QN3" s="136"/>
      <c r="QO3" s="136"/>
      <c r="QP3" s="136"/>
      <c r="QQ3" s="136"/>
      <c r="QR3" s="136"/>
      <c r="QS3" s="136"/>
      <c r="QT3" s="136"/>
      <c r="QU3" s="136"/>
      <c r="QV3" s="136"/>
      <c r="QW3" s="136"/>
      <c r="QX3" s="136"/>
      <c r="QY3" s="136"/>
      <c r="QZ3" s="136"/>
      <c r="RA3" s="136"/>
      <c r="RB3" s="136"/>
      <c r="RC3" s="136"/>
      <c r="RD3" s="136"/>
      <c r="RE3" s="136"/>
      <c r="RF3" s="136"/>
      <c r="RG3" s="136"/>
      <c r="RH3" s="136"/>
      <c r="RI3" s="136"/>
      <c r="RJ3" s="136"/>
      <c r="RK3" s="136"/>
      <c r="RL3" s="136"/>
      <c r="RM3" s="136"/>
      <c r="RN3" s="136"/>
      <c r="RO3" s="136"/>
      <c r="RP3" s="136"/>
      <c r="RQ3" s="136"/>
      <c r="RR3" s="136"/>
      <c r="RS3" s="136"/>
      <c r="RT3" s="136"/>
      <c r="RU3" s="136"/>
      <c r="RV3" s="136"/>
      <c r="RW3" s="136"/>
      <c r="RX3" s="136"/>
      <c r="RY3" s="136"/>
      <c r="RZ3" s="136"/>
      <c r="SA3" s="136"/>
      <c r="SB3" s="136"/>
      <c r="SC3" s="136"/>
      <c r="SD3" s="136"/>
      <c r="SE3" s="136"/>
      <c r="SF3" s="136"/>
      <c r="SG3" s="136"/>
      <c r="SH3" s="136"/>
      <c r="SI3" s="136"/>
      <c r="SJ3" s="136"/>
      <c r="SK3" s="136"/>
      <c r="SL3" s="136"/>
      <c r="SM3" s="136"/>
      <c r="SN3" s="136"/>
      <c r="SO3" s="136"/>
      <c r="SP3" s="136"/>
      <c r="SQ3" s="136"/>
      <c r="SR3" s="136"/>
      <c r="SS3" s="136"/>
      <c r="ST3" s="136"/>
      <c r="SU3" s="136"/>
      <c r="SV3" s="136"/>
      <c r="SW3" s="136"/>
      <c r="SX3" s="136"/>
      <c r="SY3" s="136"/>
      <c r="SZ3" s="136"/>
      <c r="TA3" s="136"/>
      <c r="TB3" s="136"/>
      <c r="TC3" s="136"/>
      <c r="TD3" s="136"/>
      <c r="TE3" s="136"/>
      <c r="TF3" s="136"/>
      <c r="TG3" s="136"/>
      <c r="TH3" s="136"/>
      <c r="TI3" s="136"/>
      <c r="TJ3" s="136"/>
      <c r="TK3" s="136"/>
      <c r="TL3" s="136"/>
      <c r="TM3" s="136"/>
      <c r="TN3" s="136"/>
      <c r="TO3" s="136"/>
      <c r="TP3" s="136"/>
      <c r="TQ3" s="136"/>
      <c r="TR3" s="136"/>
      <c r="TS3" s="136"/>
      <c r="TT3" s="136"/>
      <c r="TU3" s="136"/>
      <c r="TV3" s="136"/>
      <c r="TW3" s="136"/>
      <c r="TX3" s="136"/>
      <c r="TY3" s="136"/>
      <c r="TZ3" s="136"/>
      <c r="UA3" s="136"/>
      <c r="UB3" s="136"/>
      <c r="UC3" s="136"/>
      <c r="UD3" s="136"/>
      <c r="UE3" s="136"/>
      <c r="UF3" s="136"/>
      <c r="UG3" s="136"/>
      <c r="UH3" s="136"/>
      <c r="UI3" s="136"/>
      <c r="UJ3" s="136"/>
      <c r="UK3" s="136"/>
      <c r="UL3" s="136"/>
      <c r="UM3" s="136"/>
      <c r="UN3" s="136"/>
      <c r="UO3" s="136"/>
      <c r="UP3" s="136"/>
      <c r="UQ3" s="136"/>
      <c r="UR3" s="136"/>
      <c r="US3" s="136"/>
      <c r="UT3" s="136"/>
      <c r="UU3" s="136"/>
      <c r="UV3" s="136"/>
      <c r="UW3" s="136"/>
      <c r="UX3" s="136"/>
      <c r="UY3" s="136"/>
      <c r="UZ3" s="136"/>
      <c r="VA3" s="136"/>
      <c r="VB3" s="136"/>
      <c r="VC3" s="136"/>
      <c r="VD3" s="136"/>
      <c r="VE3" s="136"/>
      <c r="VF3" s="136"/>
      <c r="VG3" s="136"/>
      <c r="VH3" s="136"/>
      <c r="VI3" s="136"/>
      <c r="VJ3" s="136"/>
      <c r="VK3" s="136"/>
      <c r="VL3" s="136"/>
      <c r="VM3" s="136"/>
      <c r="VN3" s="136"/>
      <c r="VO3" s="136"/>
      <c r="VP3" s="136"/>
      <c r="VQ3" s="136"/>
      <c r="VR3" s="136"/>
      <c r="VS3" s="136"/>
      <c r="VT3" s="136"/>
      <c r="VU3" s="136"/>
      <c r="VV3" s="136"/>
      <c r="VW3" s="136"/>
      <c r="VX3" s="136"/>
      <c r="VY3" s="136"/>
      <c r="VZ3" s="136"/>
      <c r="WA3" s="136"/>
      <c r="WB3" s="136"/>
      <c r="WC3" s="136"/>
      <c r="WD3" s="136"/>
      <c r="WE3" s="136"/>
      <c r="WF3" s="136"/>
      <c r="WG3" s="136"/>
      <c r="WH3" s="136"/>
      <c r="WI3" s="136"/>
      <c r="WJ3" s="136"/>
      <c r="WK3" s="136"/>
      <c r="WL3" s="136"/>
      <c r="WM3" s="136"/>
      <c r="WN3" s="136"/>
      <c r="WO3" s="136"/>
      <c r="WP3" s="136"/>
      <c r="WQ3" s="136"/>
      <c r="WR3" s="136"/>
      <c r="WS3" s="136"/>
      <c r="WT3" s="136"/>
      <c r="WU3" s="136"/>
      <c r="WV3" s="136"/>
      <c r="WW3" s="136"/>
      <c r="WX3" s="136"/>
      <c r="WY3" s="136"/>
      <c r="WZ3" s="136"/>
      <c r="XA3" s="136"/>
      <c r="XB3" s="136"/>
      <c r="XC3" s="136"/>
      <c r="XD3" s="136"/>
      <c r="XE3" s="136"/>
      <c r="XF3" s="136"/>
      <c r="XG3" s="136"/>
      <c r="XH3" s="136"/>
      <c r="XI3" s="136"/>
      <c r="XJ3" s="136"/>
      <c r="XK3" s="136"/>
      <c r="XL3" s="136"/>
      <c r="XM3" s="136"/>
      <c r="XN3" s="136"/>
      <c r="XO3" s="136"/>
      <c r="XP3" s="136"/>
      <c r="XQ3" s="136"/>
      <c r="XR3" s="136"/>
      <c r="XS3" s="136"/>
      <c r="XT3" s="136"/>
      <c r="XU3" s="136"/>
      <c r="XV3" s="136"/>
      <c r="XW3" s="136"/>
      <c r="XX3" s="136"/>
      <c r="XY3" s="136"/>
      <c r="XZ3" s="136"/>
      <c r="YA3" s="136"/>
      <c r="YB3" s="136"/>
      <c r="YC3" s="136"/>
      <c r="YD3" s="136"/>
      <c r="YE3" s="136"/>
      <c r="YF3" s="136"/>
      <c r="YG3" s="136"/>
      <c r="YH3" s="136"/>
      <c r="YI3" s="136"/>
      <c r="YJ3" s="136"/>
      <c r="YK3" s="136"/>
      <c r="YL3" s="136"/>
      <c r="YM3" s="136"/>
      <c r="YN3" s="136"/>
      <c r="YO3" s="136"/>
      <c r="YP3" s="136"/>
      <c r="YQ3" s="136"/>
      <c r="YR3" s="136"/>
      <c r="YS3" s="136"/>
      <c r="YT3" s="136"/>
      <c r="YU3" s="136"/>
      <c r="YV3" s="136"/>
      <c r="YW3" s="136"/>
      <c r="YX3" s="136"/>
      <c r="YY3" s="136"/>
      <c r="YZ3" s="136"/>
      <c r="ZA3" s="136"/>
      <c r="ZB3" s="136"/>
      <c r="ZC3" s="136"/>
      <c r="ZD3" s="136"/>
      <c r="ZE3" s="136"/>
      <c r="ZF3" s="136"/>
      <c r="ZG3" s="136"/>
      <c r="ZH3" s="136"/>
      <c r="ZI3" s="136"/>
      <c r="ZJ3" s="136"/>
      <c r="ZK3" s="136"/>
      <c r="ZL3" s="136"/>
      <c r="ZM3" s="136"/>
      <c r="ZN3" s="136"/>
      <c r="ZO3" s="136"/>
      <c r="ZP3" s="136"/>
      <c r="ZQ3" s="136"/>
      <c r="ZR3" s="136"/>
      <c r="ZS3" s="136"/>
      <c r="ZT3" s="136"/>
      <c r="ZU3" s="136"/>
      <c r="ZV3" s="136"/>
      <c r="ZW3" s="136"/>
      <c r="ZX3" s="136"/>
      <c r="ZY3" s="136"/>
      <c r="ZZ3" s="136"/>
      <c r="AAA3" s="136"/>
      <c r="AAB3" s="136"/>
      <c r="AAC3" s="136"/>
      <c r="AAD3" s="136"/>
      <c r="AAE3" s="136"/>
      <c r="AAF3" s="136"/>
      <c r="AAG3" s="136"/>
      <c r="AAH3" s="136"/>
      <c r="AAI3" s="136"/>
      <c r="AAJ3" s="136"/>
      <c r="AAK3" s="136"/>
      <c r="AAL3" s="136"/>
      <c r="AAM3" s="136"/>
      <c r="AAN3" s="136"/>
      <c r="AAO3" s="136"/>
      <c r="AAP3" s="136"/>
      <c r="AAQ3" s="136"/>
      <c r="AAR3" s="136"/>
      <c r="AAS3" s="136"/>
      <c r="AAT3" s="136"/>
      <c r="AAU3" s="136"/>
      <c r="AAV3" s="136"/>
      <c r="AAW3" s="136"/>
      <c r="AAX3" s="136"/>
      <c r="AAY3" s="136"/>
      <c r="AAZ3" s="136"/>
      <c r="ABA3" s="136"/>
      <c r="ABB3" s="136"/>
      <c r="ABC3" s="136"/>
      <c r="ABD3" s="136"/>
      <c r="ABE3" s="136"/>
      <c r="ABF3" s="136"/>
      <c r="ABG3" s="136"/>
      <c r="ABH3" s="136"/>
      <c r="ABI3" s="136"/>
      <c r="ABJ3" s="136"/>
      <c r="ABK3" s="136"/>
      <c r="ABL3" s="136"/>
      <c r="ABM3" s="136"/>
      <c r="ABN3" s="136"/>
      <c r="ABO3" s="136"/>
      <c r="ABP3" s="136"/>
      <c r="ABQ3" s="136"/>
      <c r="ABR3" s="136"/>
      <c r="ABS3" s="136"/>
      <c r="ABT3" s="136"/>
      <c r="ABU3" s="136"/>
      <c r="ABV3" s="136"/>
      <c r="ABW3" s="136"/>
      <c r="ABX3" s="136"/>
      <c r="ABY3" s="136"/>
      <c r="ABZ3" s="136"/>
      <c r="ACA3" s="136"/>
      <c r="ACB3" s="136"/>
      <c r="ACC3" s="136"/>
      <c r="ACD3" s="136"/>
      <c r="ACE3" s="136"/>
      <c r="ACF3" s="136"/>
      <c r="ACG3" s="136"/>
      <c r="ACH3" s="136"/>
      <c r="ACI3" s="136"/>
      <c r="ACJ3" s="136"/>
      <c r="ACK3" s="136"/>
      <c r="ACL3" s="136"/>
      <c r="ACM3" s="136"/>
      <c r="ACN3" s="136"/>
      <c r="ACO3" s="136"/>
      <c r="ACP3" s="136"/>
      <c r="ACQ3" s="136"/>
      <c r="ACR3" s="136"/>
      <c r="ACS3" s="136"/>
      <c r="ACT3" s="136"/>
      <c r="ACU3" s="136"/>
      <c r="ACV3" s="136"/>
      <c r="ACW3" s="136"/>
      <c r="ACX3" s="136"/>
      <c r="ACY3" s="136"/>
      <c r="ACZ3" s="136"/>
      <c r="ADA3" s="136"/>
      <c r="ADB3" s="136"/>
      <c r="ADC3" s="136"/>
      <c r="ADD3" s="136"/>
      <c r="ADE3" s="136"/>
      <c r="ADF3" s="136"/>
      <c r="ADG3" s="136"/>
      <c r="ADH3" s="136"/>
      <c r="ADI3" s="136"/>
      <c r="ADJ3" s="136"/>
      <c r="ADK3" s="136"/>
      <c r="ADL3" s="136"/>
      <c r="ADM3" s="136"/>
      <c r="ADN3" s="136"/>
      <c r="ADO3" s="136"/>
      <c r="ADP3" s="136"/>
      <c r="ADQ3" s="136"/>
      <c r="ADR3" s="136"/>
      <c r="ADS3" s="136"/>
      <c r="ADT3" s="136"/>
      <c r="ADU3" s="136"/>
      <c r="ADV3" s="136"/>
      <c r="ADW3" s="136"/>
      <c r="ADX3" s="136"/>
      <c r="ADY3" s="136"/>
      <c r="ADZ3" s="136"/>
      <c r="AEA3" s="136"/>
      <c r="AEB3" s="136"/>
      <c r="AEC3" s="136"/>
      <c r="AED3" s="136"/>
      <c r="AEE3" s="136"/>
      <c r="AEF3" s="136"/>
      <c r="AEG3" s="136"/>
      <c r="AEH3" s="136"/>
      <c r="AEI3" s="136"/>
      <c r="AEJ3" s="136"/>
      <c r="AEK3" s="136"/>
      <c r="AEL3" s="136"/>
      <c r="AEM3" s="136"/>
      <c r="AEN3" s="136"/>
      <c r="AEO3" s="136"/>
      <c r="AEP3" s="136"/>
      <c r="AEQ3" s="136"/>
      <c r="AER3" s="136"/>
      <c r="AES3" s="136"/>
      <c r="AET3" s="136"/>
      <c r="AEU3" s="136"/>
      <c r="AEV3" s="136"/>
      <c r="AEW3" s="136"/>
      <c r="AEX3" s="136"/>
      <c r="AEY3" s="136"/>
      <c r="AEZ3" s="136"/>
      <c r="AFA3" s="136"/>
      <c r="AFB3" s="136"/>
      <c r="AFC3" s="136"/>
      <c r="AFD3" s="136"/>
      <c r="AFE3" s="136"/>
      <c r="AFF3" s="136"/>
      <c r="AFG3" s="136"/>
      <c r="AFH3" s="136"/>
      <c r="AFI3" s="136"/>
      <c r="AFJ3" s="136"/>
      <c r="AFK3" s="136"/>
      <c r="AFL3" s="136"/>
      <c r="AFM3" s="136"/>
      <c r="AFN3" s="136"/>
      <c r="AFO3" s="136"/>
      <c r="AFP3" s="136"/>
      <c r="AFQ3" s="136"/>
      <c r="AFR3" s="136"/>
      <c r="AFS3" s="136"/>
      <c r="AFT3" s="136"/>
      <c r="AFU3" s="136"/>
      <c r="AFV3" s="136"/>
      <c r="AFW3" s="136"/>
      <c r="AFX3" s="136"/>
      <c r="AFY3" s="136"/>
      <c r="AFZ3" s="136"/>
      <c r="AGA3" s="136"/>
      <c r="AGB3" s="136"/>
      <c r="AGC3" s="136"/>
      <c r="AGD3" s="136"/>
      <c r="AGE3" s="136"/>
      <c r="AGF3" s="136"/>
      <c r="AGG3" s="136"/>
      <c r="AGH3" s="136"/>
      <c r="AGI3" s="136"/>
      <c r="AGJ3" s="136"/>
      <c r="AGK3" s="136"/>
      <c r="AGL3" s="136"/>
      <c r="AGM3" s="136"/>
      <c r="AGN3" s="136"/>
      <c r="AGO3" s="136"/>
      <c r="AGP3" s="136"/>
      <c r="AGQ3" s="136"/>
      <c r="AGR3" s="136"/>
      <c r="AGS3" s="136"/>
      <c r="AGT3" s="136"/>
      <c r="AGU3" s="136"/>
      <c r="AGV3" s="136"/>
      <c r="AGW3" s="136"/>
      <c r="AGX3" s="136"/>
      <c r="AGY3" s="136"/>
      <c r="AGZ3" s="136"/>
      <c r="AHA3" s="136"/>
      <c r="AHB3" s="136"/>
      <c r="AHC3" s="136"/>
      <c r="AHD3" s="136"/>
      <c r="AHE3" s="136"/>
      <c r="AHF3" s="136"/>
      <c r="AHG3" s="136"/>
      <c r="AHH3" s="136"/>
      <c r="AHI3" s="136"/>
      <c r="AHJ3" s="136"/>
      <c r="AHK3" s="136"/>
      <c r="AHL3" s="136"/>
      <c r="AHM3" s="136"/>
      <c r="AHN3" s="136"/>
      <c r="AHO3" s="136"/>
      <c r="AHP3" s="136"/>
      <c r="AHQ3" s="136"/>
      <c r="AHR3" s="136"/>
      <c r="AHS3" s="136"/>
      <c r="AHT3" s="136"/>
      <c r="AHU3" s="136"/>
      <c r="AHV3" s="136"/>
      <c r="AHW3" s="136"/>
      <c r="AHX3" s="136"/>
      <c r="AHY3" s="136"/>
      <c r="AHZ3" s="136"/>
      <c r="AIA3" s="136"/>
      <c r="AIB3" s="136"/>
      <c r="AIC3" s="136"/>
      <c r="AID3" s="136"/>
      <c r="AIE3" s="136"/>
      <c r="AIF3" s="136"/>
      <c r="AIG3" s="136"/>
      <c r="AIH3" s="136"/>
      <c r="AII3" s="136"/>
      <c r="AIJ3" s="136"/>
      <c r="AIK3" s="136"/>
      <c r="AIL3" s="136"/>
      <c r="AIM3" s="136"/>
      <c r="AIN3" s="136"/>
      <c r="AIO3" s="136"/>
      <c r="AIP3" s="136"/>
      <c r="AIQ3" s="136"/>
      <c r="AIR3" s="136"/>
      <c r="AIS3" s="136"/>
      <c r="AIT3" s="136"/>
      <c r="AIU3" s="136"/>
      <c r="AIV3" s="136"/>
      <c r="AIW3" s="136"/>
      <c r="AIX3" s="136"/>
      <c r="AIY3" s="136"/>
      <c r="AIZ3" s="136"/>
      <c r="AJA3" s="136"/>
      <c r="AJB3" s="136"/>
      <c r="AJC3" s="136"/>
      <c r="AJD3" s="136"/>
      <c r="AJE3" s="136"/>
      <c r="AJF3" s="136"/>
      <c r="AJG3" s="136"/>
      <c r="AJH3" s="136"/>
      <c r="AJI3" s="136"/>
      <c r="AJJ3" s="136"/>
      <c r="AJK3" s="136"/>
      <c r="AJL3" s="136"/>
      <c r="AJM3" s="136"/>
      <c r="AJN3" s="136"/>
      <c r="AJO3" s="136"/>
      <c r="AJP3" s="136"/>
      <c r="AJQ3" s="136"/>
      <c r="AJR3" s="136"/>
      <c r="AJS3" s="136"/>
      <c r="AJT3" s="136"/>
      <c r="AJU3" s="136"/>
      <c r="AJV3" s="136"/>
      <c r="AJW3" s="136"/>
      <c r="AJX3" s="136"/>
      <c r="AJY3" s="136"/>
      <c r="AJZ3" s="136"/>
      <c r="AKA3" s="136"/>
      <c r="AKB3" s="136"/>
      <c r="AKC3" s="136"/>
      <c r="AKD3" s="136"/>
      <c r="AKE3" s="136"/>
      <c r="AKF3" s="136"/>
      <c r="AKG3" s="136"/>
      <c r="AKH3" s="136"/>
      <c r="AKI3" s="136"/>
      <c r="AKJ3" s="136"/>
      <c r="AKK3" s="136"/>
      <c r="AKL3" s="136"/>
      <c r="AKM3" s="136"/>
      <c r="AKN3" s="136"/>
      <c r="AKO3" s="136"/>
      <c r="AKP3" s="136"/>
      <c r="AKQ3" s="136"/>
      <c r="AKR3" s="136"/>
      <c r="AKS3" s="136"/>
      <c r="AKT3" s="136"/>
      <c r="AKU3" s="136"/>
      <c r="AKV3" s="136"/>
      <c r="AKW3" s="136"/>
      <c r="AKX3" s="136"/>
      <c r="AKY3" s="136"/>
      <c r="AKZ3" s="136"/>
      <c r="ALA3" s="136"/>
      <c r="ALB3" s="136"/>
      <c r="ALC3" s="136"/>
      <c r="ALD3" s="136"/>
      <c r="ALE3" s="136"/>
      <c r="ALF3" s="136"/>
      <c r="ALG3" s="136"/>
      <c r="ALH3" s="136"/>
      <c r="ALI3" s="136"/>
      <c r="ALJ3" s="136"/>
      <c r="ALK3" s="136"/>
      <c r="ALL3" s="136"/>
      <c r="ALM3" s="136"/>
      <c r="ALN3" s="136"/>
      <c r="ALO3" s="136"/>
      <c r="ALP3" s="136"/>
      <c r="ALQ3" s="136"/>
      <c r="ALR3" s="136"/>
      <c r="ALS3" s="136"/>
      <c r="ALT3" s="136"/>
      <c r="ALU3" s="136"/>
      <c r="ALV3" s="136"/>
      <c r="ALW3" s="136"/>
      <c r="ALX3" s="136"/>
      <c r="ALY3" s="136"/>
      <c r="ALZ3" s="136"/>
      <c r="AMA3" s="136"/>
      <c r="AMB3" s="136"/>
      <c r="AMC3" s="136"/>
      <c r="AMD3" s="136"/>
      <c r="AME3" s="136"/>
      <c r="AMF3" s="136"/>
      <c r="AMG3" s="136"/>
      <c r="AMH3" s="136"/>
    </row>
    <row r="4" spans="1:1022" s="138" customFormat="1" ht="20.100000000000001" customHeight="1">
      <c r="A4" s="93" t="s">
        <v>20</v>
      </c>
      <c r="B4" s="105" t="s">
        <v>329</v>
      </c>
      <c r="C4" s="115" t="s">
        <v>32</v>
      </c>
      <c r="D4" s="95">
        <v>0</v>
      </c>
      <c r="E4" s="350">
        <v>4</v>
      </c>
      <c r="F4" s="95">
        <v>0</v>
      </c>
      <c r="G4" s="95">
        <v>0</v>
      </c>
      <c r="H4" s="93">
        <f>30/30</f>
        <v>1</v>
      </c>
      <c r="I4" s="93">
        <v>22</v>
      </c>
      <c r="J4" s="98">
        <v>2</v>
      </c>
      <c r="K4" s="98" t="s">
        <v>22</v>
      </c>
      <c r="L4" s="99"/>
      <c r="M4" s="99"/>
      <c r="N4" s="116" t="s">
        <v>330</v>
      </c>
      <c r="O4" s="99" t="s">
        <v>28</v>
      </c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36"/>
      <c r="IW4" s="136"/>
      <c r="IX4" s="136"/>
      <c r="IY4" s="136"/>
      <c r="IZ4" s="136"/>
      <c r="JA4" s="136"/>
      <c r="JB4" s="136"/>
      <c r="JC4" s="136"/>
      <c r="JD4" s="136"/>
      <c r="JE4" s="136"/>
      <c r="JF4" s="136"/>
      <c r="JG4" s="136"/>
      <c r="JH4" s="136"/>
      <c r="JI4" s="136"/>
      <c r="JJ4" s="136"/>
      <c r="JK4" s="136"/>
      <c r="JL4" s="136"/>
      <c r="JM4" s="136"/>
      <c r="JN4" s="136"/>
      <c r="JO4" s="136"/>
      <c r="JP4" s="136"/>
      <c r="JQ4" s="136"/>
      <c r="JR4" s="136"/>
      <c r="JS4" s="136"/>
      <c r="JT4" s="136"/>
      <c r="JU4" s="136"/>
      <c r="JV4" s="136"/>
      <c r="JW4" s="136"/>
      <c r="JX4" s="136"/>
      <c r="JY4" s="136"/>
      <c r="JZ4" s="136"/>
      <c r="KA4" s="136"/>
      <c r="KB4" s="136"/>
      <c r="KC4" s="136"/>
      <c r="KD4" s="136"/>
      <c r="KE4" s="136"/>
      <c r="KF4" s="136"/>
      <c r="KG4" s="136"/>
      <c r="KH4" s="136"/>
      <c r="KI4" s="136"/>
      <c r="KJ4" s="136"/>
      <c r="KK4" s="136"/>
      <c r="KL4" s="136"/>
      <c r="KM4" s="136"/>
      <c r="KN4" s="136"/>
      <c r="KO4" s="136"/>
      <c r="KP4" s="136"/>
      <c r="KQ4" s="136"/>
      <c r="KR4" s="136"/>
      <c r="KS4" s="136"/>
      <c r="KT4" s="136"/>
      <c r="KU4" s="136"/>
      <c r="KV4" s="136"/>
      <c r="KW4" s="136"/>
      <c r="KX4" s="136"/>
      <c r="KY4" s="136"/>
      <c r="KZ4" s="136"/>
      <c r="LA4" s="136"/>
      <c r="LB4" s="136"/>
      <c r="LC4" s="136"/>
      <c r="LD4" s="136"/>
      <c r="LE4" s="136"/>
      <c r="LF4" s="136"/>
      <c r="LG4" s="136"/>
      <c r="LH4" s="136"/>
      <c r="LI4" s="136"/>
      <c r="LJ4" s="136"/>
      <c r="LK4" s="136"/>
      <c r="LL4" s="136"/>
      <c r="LM4" s="136"/>
      <c r="LN4" s="136"/>
      <c r="LO4" s="136"/>
      <c r="LP4" s="136"/>
      <c r="LQ4" s="136"/>
      <c r="LR4" s="136"/>
      <c r="LS4" s="136"/>
      <c r="LT4" s="136"/>
      <c r="LU4" s="136"/>
      <c r="LV4" s="136"/>
      <c r="LW4" s="136"/>
      <c r="LX4" s="136"/>
      <c r="LY4" s="136"/>
      <c r="LZ4" s="136"/>
      <c r="MA4" s="136"/>
      <c r="MB4" s="136"/>
      <c r="MC4" s="136"/>
      <c r="MD4" s="136"/>
      <c r="ME4" s="136"/>
      <c r="MF4" s="136"/>
      <c r="MG4" s="136"/>
      <c r="MH4" s="136"/>
      <c r="MI4" s="136"/>
      <c r="MJ4" s="136"/>
      <c r="MK4" s="136"/>
      <c r="ML4" s="136"/>
      <c r="MM4" s="136"/>
      <c r="MN4" s="136"/>
      <c r="MO4" s="136"/>
      <c r="MP4" s="136"/>
      <c r="MQ4" s="136"/>
      <c r="MR4" s="136"/>
      <c r="MS4" s="136"/>
      <c r="MT4" s="136"/>
      <c r="MU4" s="136"/>
      <c r="MV4" s="136"/>
      <c r="MW4" s="136"/>
      <c r="MX4" s="136"/>
      <c r="MY4" s="136"/>
      <c r="MZ4" s="136"/>
      <c r="NA4" s="136"/>
      <c r="NB4" s="136"/>
      <c r="NC4" s="136"/>
      <c r="ND4" s="136"/>
      <c r="NE4" s="136"/>
      <c r="NF4" s="136"/>
      <c r="NG4" s="136"/>
      <c r="NH4" s="136"/>
      <c r="NI4" s="136"/>
      <c r="NJ4" s="136"/>
      <c r="NK4" s="136"/>
      <c r="NL4" s="136"/>
      <c r="NM4" s="136"/>
      <c r="NN4" s="136"/>
      <c r="NO4" s="136"/>
      <c r="NP4" s="136"/>
      <c r="NQ4" s="136"/>
      <c r="NR4" s="136"/>
      <c r="NS4" s="136"/>
      <c r="NT4" s="136"/>
      <c r="NU4" s="136"/>
      <c r="NV4" s="136"/>
      <c r="NW4" s="136"/>
      <c r="NX4" s="136"/>
      <c r="NY4" s="136"/>
      <c r="NZ4" s="136"/>
      <c r="OA4" s="136"/>
      <c r="OB4" s="136"/>
      <c r="OC4" s="136"/>
      <c r="OD4" s="136"/>
      <c r="OE4" s="136"/>
      <c r="OF4" s="136"/>
      <c r="OG4" s="136"/>
      <c r="OH4" s="136"/>
      <c r="OI4" s="136"/>
      <c r="OJ4" s="136"/>
      <c r="OK4" s="136"/>
      <c r="OL4" s="136"/>
      <c r="OM4" s="136"/>
      <c r="ON4" s="136"/>
      <c r="OO4" s="136"/>
      <c r="OP4" s="136"/>
      <c r="OQ4" s="136"/>
      <c r="OR4" s="136"/>
      <c r="OS4" s="136"/>
      <c r="OT4" s="136"/>
      <c r="OU4" s="136"/>
      <c r="OV4" s="136"/>
      <c r="OW4" s="136"/>
      <c r="OX4" s="136"/>
      <c r="OY4" s="136"/>
      <c r="OZ4" s="136"/>
      <c r="PA4" s="136"/>
      <c r="PB4" s="136"/>
      <c r="PC4" s="136"/>
      <c r="PD4" s="136"/>
      <c r="PE4" s="136"/>
      <c r="PF4" s="136"/>
      <c r="PG4" s="136"/>
      <c r="PH4" s="136"/>
      <c r="PI4" s="136"/>
      <c r="PJ4" s="136"/>
      <c r="PK4" s="136"/>
      <c r="PL4" s="136"/>
      <c r="PM4" s="136"/>
      <c r="PN4" s="136"/>
      <c r="PO4" s="136"/>
      <c r="PP4" s="136"/>
      <c r="PQ4" s="136"/>
      <c r="PR4" s="136"/>
      <c r="PS4" s="136"/>
      <c r="PT4" s="136"/>
      <c r="PU4" s="136"/>
      <c r="PV4" s="136"/>
      <c r="PW4" s="136"/>
      <c r="PX4" s="136"/>
      <c r="PY4" s="136"/>
      <c r="PZ4" s="136"/>
      <c r="QA4" s="136"/>
      <c r="QB4" s="136"/>
      <c r="QC4" s="136"/>
      <c r="QD4" s="136"/>
      <c r="QE4" s="136"/>
      <c r="QF4" s="136"/>
      <c r="QG4" s="136"/>
      <c r="QH4" s="136"/>
      <c r="QI4" s="136"/>
      <c r="QJ4" s="136"/>
      <c r="QK4" s="136"/>
      <c r="QL4" s="136"/>
      <c r="QM4" s="136"/>
      <c r="QN4" s="136"/>
      <c r="QO4" s="136"/>
      <c r="QP4" s="136"/>
      <c r="QQ4" s="136"/>
      <c r="QR4" s="136"/>
      <c r="QS4" s="136"/>
      <c r="QT4" s="136"/>
      <c r="QU4" s="136"/>
      <c r="QV4" s="136"/>
      <c r="QW4" s="136"/>
      <c r="QX4" s="136"/>
      <c r="QY4" s="136"/>
      <c r="QZ4" s="136"/>
      <c r="RA4" s="136"/>
      <c r="RB4" s="136"/>
      <c r="RC4" s="136"/>
      <c r="RD4" s="136"/>
      <c r="RE4" s="136"/>
      <c r="RF4" s="136"/>
      <c r="RG4" s="136"/>
      <c r="RH4" s="136"/>
      <c r="RI4" s="136"/>
      <c r="RJ4" s="136"/>
      <c r="RK4" s="136"/>
      <c r="RL4" s="136"/>
      <c r="RM4" s="136"/>
      <c r="RN4" s="136"/>
      <c r="RO4" s="136"/>
      <c r="RP4" s="136"/>
      <c r="RQ4" s="136"/>
      <c r="RR4" s="136"/>
      <c r="RS4" s="136"/>
      <c r="RT4" s="136"/>
      <c r="RU4" s="136"/>
      <c r="RV4" s="136"/>
      <c r="RW4" s="136"/>
      <c r="RX4" s="136"/>
      <c r="RY4" s="136"/>
      <c r="RZ4" s="136"/>
      <c r="SA4" s="136"/>
      <c r="SB4" s="136"/>
      <c r="SC4" s="136"/>
      <c r="SD4" s="136"/>
      <c r="SE4" s="136"/>
      <c r="SF4" s="136"/>
      <c r="SG4" s="136"/>
      <c r="SH4" s="136"/>
      <c r="SI4" s="136"/>
      <c r="SJ4" s="136"/>
      <c r="SK4" s="136"/>
      <c r="SL4" s="136"/>
      <c r="SM4" s="136"/>
      <c r="SN4" s="136"/>
      <c r="SO4" s="136"/>
      <c r="SP4" s="136"/>
      <c r="SQ4" s="136"/>
      <c r="SR4" s="136"/>
      <c r="SS4" s="136"/>
      <c r="ST4" s="136"/>
      <c r="SU4" s="136"/>
      <c r="SV4" s="136"/>
      <c r="SW4" s="136"/>
      <c r="SX4" s="136"/>
      <c r="SY4" s="136"/>
      <c r="SZ4" s="136"/>
      <c r="TA4" s="136"/>
      <c r="TB4" s="136"/>
      <c r="TC4" s="136"/>
      <c r="TD4" s="136"/>
      <c r="TE4" s="136"/>
      <c r="TF4" s="136"/>
      <c r="TG4" s="136"/>
      <c r="TH4" s="136"/>
      <c r="TI4" s="136"/>
      <c r="TJ4" s="136"/>
      <c r="TK4" s="136"/>
      <c r="TL4" s="136"/>
      <c r="TM4" s="136"/>
      <c r="TN4" s="136"/>
      <c r="TO4" s="136"/>
      <c r="TP4" s="136"/>
      <c r="TQ4" s="136"/>
      <c r="TR4" s="136"/>
      <c r="TS4" s="136"/>
      <c r="TT4" s="136"/>
      <c r="TU4" s="136"/>
      <c r="TV4" s="136"/>
      <c r="TW4" s="136"/>
      <c r="TX4" s="136"/>
      <c r="TY4" s="136"/>
      <c r="TZ4" s="136"/>
      <c r="UA4" s="136"/>
      <c r="UB4" s="136"/>
      <c r="UC4" s="136"/>
      <c r="UD4" s="136"/>
      <c r="UE4" s="136"/>
      <c r="UF4" s="136"/>
      <c r="UG4" s="136"/>
      <c r="UH4" s="136"/>
      <c r="UI4" s="136"/>
      <c r="UJ4" s="136"/>
      <c r="UK4" s="136"/>
      <c r="UL4" s="136"/>
      <c r="UM4" s="136"/>
      <c r="UN4" s="136"/>
      <c r="UO4" s="136"/>
      <c r="UP4" s="136"/>
      <c r="UQ4" s="136"/>
      <c r="UR4" s="136"/>
      <c r="US4" s="136"/>
      <c r="UT4" s="136"/>
      <c r="UU4" s="136"/>
      <c r="UV4" s="136"/>
      <c r="UW4" s="136"/>
      <c r="UX4" s="136"/>
      <c r="UY4" s="136"/>
      <c r="UZ4" s="136"/>
      <c r="VA4" s="136"/>
      <c r="VB4" s="136"/>
      <c r="VC4" s="136"/>
      <c r="VD4" s="136"/>
      <c r="VE4" s="136"/>
      <c r="VF4" s="136"/>
      <c r="VG4" s="136"/>
      <c r="VH4" s="136"/>
      <c r="VI4" s="136"/>
      <c r="VJ4" s="136"/>
      <c r="VK4" s="136"/>
      <c r="VL4" s="136"/>
      <c r="VM4" s="136"/>
      <c r="VN4" s="136"/>
      <c r="VO4" s="136"/>
      <c r="VP4" s="136"/>
      <c r="VQ4" s="136"/>
      <c r="VR4" s="136"/>
      <c r="VS4" s="136"/>
      <c r="VT4" s="136"/>
      <c r="VU4" s="136"/>
      <c r="VV4" s="136"/>
      <c r="VW4" s="136"/>
      <c r="VX4" s="136"/>
      <c r="VY4" s="136"/>
      <c r="VZ4" s="136"/>
      <c r="WA4" s="136"/>
      <c r="WB4" s="136"/>
      <c r="WC4" s="136"/>
      <c r="WD4" s="136"/>
      <c r="WE4" s="136"/>
      <c r="WF4" s="136"/>
      <c r="WG4" s="136"/>
      <c r="WH4" s="136"/>
      <c r="WI4" s="136"/>
      <c r="WJ4" s="136"/>
      <c r="WK4" s="136"/>
      <c r="WL4" s="136"/>
      <c r="WM4" s="136"/>
      <c r="WN4" s="136"/>
      <c r="WO4" s="136"/>
      <c r="WP4" s="136"/>
      <c r="WQ4" s="136"/>
      <c r="WR4" s="136"/>
      <c r="WS4" s="136"/>
      <c r="WT4" s="136"/>
      <c r="WU4" s="136"/>
      <c r="WV4" s="136"/>
      <c r="WW4" s="136"/>
      <c r="WX4" s="136"/>
      <c r="WY4" s="136"/>
      <c r="WZ4" s="136"/>
      <c r="XA4" s="136"/>
      <c r="XB4" s="136"/>
      <c r="XC4" s="136"/>
      <c r="XD4" s="136"/>
      <c r="XE4" s="136"/>
      <c r="XF4" s="136"/>
      <c r="XG4" s="136"/>
      <c r="XH4" s="136"/>
      <c r="XI4" s="136"/>
      <c r="XJ4" s="136"/>
      <c r="XK4" s="136"/>
      <c r="XL4" s="136"/>
      <c r="XM4" s="136"/>
      <c r="XN4" s="136"/>
      <c r="XO4" s="136"/>
      <c r="XP4" s="136"/>
      <c r="XQ4" s="136"/>
      <c r="XR4" s="136"/>
      <c r="XS4" s="136"/>
      <c r="XT4" s="136"/>
      <c r="XU4" s="136"/>
      <c r="XV4" s="136"/>
      <c r="XW4" s="136"/>
      <c r="XX4" s="136"/>
      <c r="XY4" s="136"/>
      <c r="XZ4" s="136"/>
      <c r="YA4" s="136"/>
      <c r="YB4" s="136"/>
      <c r="YC4" s="136"/>
      <c r="YD4" s="136"/>
      <c r="YE4" s="136"/>
      <c r="YF4" s="136"/>
      <c r="YG4" s="136"/>
      <c r="YH4" s="136"/>
      <c r="YI4" s="136"/>
      <c r="YJ4" s="136"/>
      <c r="YK4" s="136"/>
      <c r="YL4" s="136"/>
      <c r="YM4" s="136"/>
      <c r="YN4" s="136"/>
      <c r="YO4" s="136"/>
      <c r="YP4" s="136"/>
      <c r="YQ4" s="136"/>
      <c r="YR4" s="136"/>
      <c r="YS4" s="136"/>
      <c r="YT4" s="136"/>
      <c r="YU4" s="136"/>
      <c r="YV4" s="136"/>
      <c r="YW4" s="136"/>
      <c r="YX4" s="136"/>
      <c r="YY4" s="136"/>
      <c r="YZ4" s="136"/>
      <c r="ZA4" s="136"/>
      <c r="ZB4" s="136"/>
      <c r="ZC4" s="136"/>
      <c r="ZD4" s="136"/>
      <c r="ZE4" s="136"/>
      <c r="ZF4" s="136"/>
      <c r="ZG4" s="136"/>
      <c r="ZH4" s="136"/>
      <c r="ZI4" s="136"/>
      <c r="ZJ4" s="136"/>
      <c r="ZK4" s="136"/>
      <c r="ZL4" s="136"/>
      <c r="ZM4" s="136"/>
      <c r="ZN4" s="136"/>
      <c r="ZO4" s="136"/>
      <c r="ZP4" s="136"/>
      <c r="ZQ4" s="136"/>
      <c r="ZR4" s="136"/>
      <c r="ZS4" s="136"/>
      <c r="ZT4" s="136"/>
      <c r="ZU4" s="136"/>
      <c r="ZV4" s="136"/>
      <c r="ZW4" s="136"/>
      <c r="ZX4" s="136"/>
      <c r="ZY4" s="136"/>
      <c r="ZZ4" s="136"/>
      <c r="AAA4" s="136"/>
      <c r="AAB4" s="136"/>
      <c r="AAC4" s="136"/>
      <c r="AAD4" s="136"/>
      <c r="AAE4" s="136"/>
      <c r="AAF4" s="136"/>
      <c r="AAG4" s="136"/>
      <c r="AAH4" s="136"/>
      <c r="AAI4" s="136"/>
      <c r="AAJ4" s="136"/>
      <c r="AAK4" s="136"/>
      <c r="AAL4" s="136"/>
      <c r="AAM4" s="136"/>
      <c r="AAN4" s="136"/>
      <c r="AAO4" s="136"/>
      <c r="AAP4" s="136"/>
      <c r="AAQ4" s="136"/>
      <c r="AAR4" s="136"/>
      <c r="AAS4" s="136"/>
      <c r="AAT4" s="136"/>
      <c r="AAU4" s="136"/>
      <c r="AAV4" s="136"/>
      <c r="AAW4" s="136"/>
      <c r="AAX4" s="136"/>
      <c r="AAY4" s="136"/>
      <c r="AAZ4" s="136"/>
      <c r="ABA4" s="136"/>
      <c r="ABB4" s="136"/>
      <c r="ABC4" s="136"/>
      <c r="ABD4" s="136"/>
      <c r="ABE4" s="136"/>
      <c r="ABF4" s="136"/>
      <c r="ABG4" s="136"/>
      <c r="ABH4" s="136"/>
      <c r="ABI4" s="136"/>
      <c r="ABJ4" s="136"/>
      <c r="ABK4" s="136"/>
      <c r="ABL4" s="136"/>
      <c r="ABM4" s="136"/>
      <c r="ABN4" s="136"/>
      <c r="ABO4" s="136"/>
      <c r="ABP4" s="136"/>
      <c r="ABQ4" s="136"/>
      <c r="ABR4" s="136"/>
      <c r="ABS4" s="136"/>
      <c r="ABT4" s="136"/>
      <c r="ABU4" s="136"/>
      <c r="ABV4" s="136"/>
      <c r="ABW4" s="136"/>
      <c r="ABX4" s="136"/>
      <c r="ABY4" s="136"/>
      <c r="ABZ4" s="136"/>
      <c r="ACA4" s="136"/>
      <c r="ACB4" s="136"/>
      <c r="ACC4" s="136"/>
      <c r="ACD4" s="136"/>
      <c r="ACE4" s="136"/>
      <c r="ACF4" s="136"/>
      <c r="ACG4" s="136"/>
      <c r="ACH4" s="136"/>
      <c r="ACI4" s="136"/>
      <c r="ACJ4" s="136"/>
      <c r="ACK4" s="136"/>
      <c r="ACL4" s="136"/>
      <c r="ACM4" s="136"/>
      <c r="ACN4" s="136"/>
      <c r="ACO4" s="136"/>
      <c r="ACP4" s="136"/>
      <c r="ACQ4" s="136"/>
      <c r="ACR4" s="136"/>
      <c r="ACS4" s="136"/>
      <c r="ACT4" s="136"/>
      <c r="ACU4" s="136"/>
      <c r="ACV4" s="136"/>
      <c r="ACW4" s="136"/>
      <c r="ACX4" s="136"/>
      <c r="ACY4" s="136"/>
      <c r="ACZ4" s="136"/>
      <c r="ADA4" s="136"/>
      <c r="ADB4" s="136"/>
      <c r="ADC4" s="136"/>
      <c r="ADD4" s="136"/>
      <c r="ADE4" s="136"/>
      <c r="ADF4" s="136"/>
      <c r="ADG4" s="136"/>
      <c r="ADH4" s="136"/>
      <c r="ADI4" s="136"/>
      <c r="ADJ4" s="136"/>
      <c r="ADK4" s="136"/>
      <c r="ADL4" s="136"/>
      <c r="ADM4" s="136"/>
      <c r="ADN4" s="136"/>
      <c r="ADO4" s="136"/>
      <c r="ADP4" s="136"/>
      <c r="ADQ4" s="136"/>
      <c r="ADR4" s="136"/>
      <c r="ADS4" s="136"/>
      <c r="ADT4" s="136"/>
      <c r="ADU4" s="136"/>
      <c r="ADV4" s="136"/>
      <c r="ADW4" s="136"/>
      <c r="ADX4" s="136"/>
      <c r="ADY4" s="136"/>
      <c r="ADZ4" s="136"/>
      <c r="AEA4" s="136"/>
      <c r="AEB4" s="136"/>
      <c r="AEC4" s="136"/>
      <c r="AED4" s="136"/>
      <c r="AEE4" s="136"/>
      <c r="AEF4" s="136"/>
      <c r="AEG4" s="136"/>
      <c r="AEH4" s="136"/>
      <c r="AEI4" s="136"/>
      <c r="AEJ4" s="136"/>
      <c r="AEK4" s="136"/>
      <c r="AEL4" s="136"/>
      <c r="AEM4" s="136"/>
      <c r="AEN4" s="136"/>
      <c r="AEO4" s="136"/>
      <c r="AEP4" s="136"/>
      <c r="AEQ4" s="136"/>
      <c r="AER4" s="136"/>
      <c r="AES4" s="136"/>
      <c r="AET4" s="136"/>
      <c r="AEU4" s="136"/>
      <c r="AEV4" s="136"/>
      <c r="AEW4" s="136"/>
      <c r="AEX4" s="136"/>
      <c r="AEY4" s="136"/>
      <c r="AEZ4" s="136"/>
      <c r="AFA4" s="136"/>
      <c r="AFB4" s="136"/>
      <c r="AFC4" s="136"/>
      <c r="AFD4" s="136"/>
      <c r="AFE4" s="136"/>
      <c r="AFF4" s="136"/>
      <c r="AFG4" s="136"/>
      <c r="AFH4" s="136"/>
      <c r="AFI4" s="136"/>
      <c r="AFJ4" s="136"/>
      <c r="AFK4" s="136"/>
      <c r="AFL4" s="136"/>
      <c r="AFM4" s="136"/>
      <c r="AFN4" s="136"/>
      <c r="AFO4" s="136"/>
      <c r="AFP4" s="136"/>
      <c r="AFQ4" s="136"/>
      <c r="AFR4" s="136"/>
      <c r="AFS4" s="136"/>
      <c r="AFT4" s="136"/>
      <c r="AFU4" s="136"/>
      <c r="AFV4" s="136"/>
      <c r="AFW4" s="136"/>
      <c r="AFX4" s="136"/>
      <c r="AFY4" s="136"/>
      <c r="AFZ4" s="136"/>
      <c r="AGA4" s="136"/>
      <c r="AGB4" s="136"/>
      <c r="AGC4" s="136"/>
      <c r="AGD4" s="136"/>
      <c r="AGE4" s="136"/>
      <c r="AGF4" s="136"/>
      <c r="AGG4" s="136"/>
      <c r="AGH4" s="136"/>
      <c r="AGI4" s="136"/>
      <c r="AGJ4" s="136"/>
      <c r="AGK4" s="136"/>
      <c r="AGL4" s="136"/>
      <c r="AGM4" s="136"/>
      <c r="AGN4" s="136"/>
      <c r="AGO4" s="136"/>
      <c r="AGP4" s="136"/>
      <c r="AGQ4" s="136"/>
      <c r="AGR4" s="136"/>
      <c r="AGS4" s="136"/>
      <c r="AGT4" s="136"/>
      <c r="AGU4" s="136"/>
      <c r="AGV4" s="136"/>
      <c r="AGW4" s="136"/>
      <c r="AGX4" s="136"/>
      <c r="AGY4" s="136"/>
      <c r="AGZ4" s="136"/>
      <c r="AHA4" s="136"/>
      <c r="AHB4" s="136"/>
      <c r="AHC4" s="136"/>
      <c r="AHD4" s="136"/>
      <c r="AHE4" s="136"/>
      <c r="AHF4" s="136"/>
      <c r="AHG4" s="136"/>
      <c r="AHH4" s="136"/>
      <c r="AHI4" s="136"/>
      <c r="AHJ4" s="136"/>
      <c r="AHK4" s="136"/>
      <c r="AHL4" s="136"/>
      <c r="AHM4" s="136"/>
      <c r="AHN4" s="136"/>
      <c r="AHO4" s="136"/>
      <c r="AHP4" s="136"/>
      <c r="AHQ4" s="136"/>
      <c r="AHR4" s="136"/>
      <c r="AHS4" s="136"/>
      <c r="AHT4" s="136"/>
      <c r="AHU4" s="136"/>
      <c r="AHV4" s="136"/>
      <c r="AHW4" s="136"/>
      <c r="AHX4" s="136"/>
      <c r="AHY4" s="136"/>
      <c r="AHZ4" s="136"/>
      <c r="AIA4" s="136"/>
      <c r="AIB4" s="136"/>
      <c r="AIC4" s="136"/>
      <c r="AID4" s="136"/>
      <c r="AIE4" s="136"/>
      <c r="AIF4" s="136"/>
      <c r="AIG4" s="136"/>
      <c r="AIH4" s="136"/>
      <c r="AII4" s="136"/>
      <c r="AIJ4" s="136"/>
      <c r="AIK4" s="136"/>
      <c r="AIL4" s="136"/>
      <c r="AIM4" s="136"/>
      <c r="AIN4" s="136"/>
      <c r="AIO4" s="136"/>
      <c r="AIP4" s="136"/>
      <c r="AIQ4" s="136"/>
      <c r="AIR4" s="136"/>
      <c r="AIS4" s="136"/>
      <c r="AIT4" s="136"/>
      <c r="AIU4" s="136"/>
      <c r="AIV4" s="136"/>
      <c r="AIW4" s="136"/>
      <c r="AIX4" s="136"/>
      <c r="AIY4" s="136"/>
      <c r="AIZ4" s="136"/>
      <c r="AJA4" s="136"/>
      <c r="AJB4" s="136"/>
      <c r="AJC4" s="136"/>
      <c r="AJD4" s="136"/>
      <c r="AJE4" s="136"/>
      <c r="AJF4" s="136"/>
      <c r="AJG4" s="136"/>
      <c r="AJH4" s="136"/>
      <c r="AJI4" s="136"/>
      <c r="AJJ4" s="136"/>
      <c r="AJK4" s="136"/>
      <c r="AJL4" s="136"/>
      <c r="AJM4" s="136"/>
      <c r="AJN4" s="136"/>
      <c r="AJO4" s="136"/>
      <c r="AJP4" s="136"/>
      <c r="AJQ4" s="136"/>
      <c r="AJR4" s="136"/>
      <c r="AJS4" s="136"/>
      <c r="AJT4" s="136"/>
      <c r="AJU4" s="136"/>
      <c r="AJV4" s="136"/>
      <c r="AJW4" s="136"/>
      <c r="AJX4" s="136"/>
      <c r="AJY4" s="136"/>
      <c r="AJZ4" s="136"/>
      <c r="AKA4" s="136"/>
      <c r="AKB4" s="136"/>
      <c r="AKC4" s="136"/>
      <c r="AKD4" s="136"/>
      <c r="AKE4" s="136"/>
      <c r="AKF4" s="136"/>
      <c r="AKG4" s="136"/>
      <c r="AKH4" s="136"/>
      <c r="AKI4" s="136"/>
      <c r="AKJ4" s="136"/>
      <c r="AKK4" s="136"/>
      <c r="AKL4" s="136"/>
      <c r="AKM4" s="136"/>
      <c r="AKN4" s="136"/>
      <c r="AKO4" s="136"/>
      <c r="AKP4" s="136"/>
      <c r="AKQ4" s="136"/>
      <c r="AKR4" s="136"/>
      <c r="AKS4" s="136"/>
      <c r="AKT4" s="136"/>
      <c r="AKU4" s="136"/>
      <c r="AKV4" s="136"/>
      <c r="AKW4" s="136"/>
      <c r="AKX4" s="136"/>
      <c r="AKY4" s="136"/>
      <c r="AKZ4" s="136"/>
      <c r="ALA4" s="136"/>
      <c r="ALB4" s="136"/>
      <c r="ALC4" s="136"/>
      <c r="ALD4" s="136"/>
      <c r="ALE4" s="136"/>
      <c r="ALF4" s="136"/>
      <c r="ALG4" s="136"/>
      <c r="ALH4" s="136"/>
      <c r="ALI4" s="136"/>
      <c r="ALJ4" s="136"/>
      <c r="ALK4" s="136"/>
      <c r="ALL4" s="136"/>
      <c r="ALM4" s="136"/>
      <c r="ALN4" s="136"/>
      <c r="ALO4" s="136"/>
      <c r="ALP4" s="136"/>
      <c r="ALQ4" s="136"/>
      <c r="ALR4" s="136"/>
      <c r="ALS4" s="136"/>
      <c r="ALT4" s="136"/>
      <c r="ALU4" s="136"/>
      <c r="ALV4" s="136"/>
      <c r="ALW4" s="136"/>
      <c r="ALX4" s="136"/>
      <c r="ALY4" s="136"/>
      <c r="ALZ4" s="136"/>
      <c r="AMA4" s="136"/>
      <c r="AMB4" s="136"/>
      <c r="AMC4" s="136"/>
      <c r="AMD4" s="136"/>
      <c r="AME4" s="136"/>
      <c r="AMF4" s="136"/>
      <c r="AMG4" s="136"/>
      <c r="AMH4" s="136"/>
    </row>
    <row r="5" spans="1:1022" s="110" customFormat="1" ht="20.100000000000001" customHeight="1">
      <c r="A5" s="374" t="s">
        <v>331</v>
      </c>
      <c r="B5" s="374" t="s">
        <v>332</v>
      </c>
      <c r="C5" s="376">
        <f>SUM(D5:F5)</f>
        <v>75</v>
      </c>
      <c r="D5" s="376">
        <f>SUM(D6:D6)</f>
        <v>0</v>
      </c>
      <c r="E5" s="376">
        <f>SUM(E6:E8)</f>
        <v>75</v>
      </c>
      <c r="F5" s="376">
        <f>SUM(F6:F6)</f>
        <v>0</v>
      </c>
      <c r="G5" s="376">
        <v>0</v>
      </c>
      <c r="H5" s="375"/>
      <c r="I5" s="374">
        <v>5</v>
      </c>
      <c r="J5" s="373"/>
      <c r="K5" s="373"/>
      <c r="L5" s="92"/>
      <c r="M5" s="92"/>
      <c r="N5" s="104"/>
      <c r="O5" s="92"/>
      <c r="P5" s="110">
        <v>1</v>
      </c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81"/>
      <c r="AHG5" s="81"/>
      <c r="AHH5" s="81"/>
      <c r="AHI5" s="81"/>
      <c r="AHJ5" s="81"/>
      <c r="AHK5" s="81"/>
      <c r="AHL5" s="81"/>
      <c r="AHM5" s="81"/>
      <c r="AHN5" s="81"/>
      <c r="AHO5" s="81"/>
      <c r="AHP5" s="81"/>
      <c r="AHQ5" s="81"/>
      <c r="AHR5" s="81"/>
      <c r="AHS5" s="81"/>
      <c r="AHT5" s="81"/>
      <c r="AHU5" s="81"/>
      <c r="AHV5" s="81"/>
      <c r="AHW5" s="81"/>
      <c r="AHX5" s="81"/>
      <c r="AHY5" s="81"/>
      <c r="AHZ5" s="81"/>
      <c r="AIA5" s="81"/>
      <c r="AIB5" s="81"/>
      <c r="AIC5" s="81"/>
      <c r="AID5" s="81"/>
      <c r="AIE5" s="81"/>
      <c r="AIF5" s="81"/>
      <c r="AIG5" s="81"/>
      <c r="AIH5" s="81"/>
      <c r="AII5" s="81"/>
      <c r="AIJ5" s="81"/>
      <c r="AIK5" s="81"/>
      <c r="AIL5" s="81"/>
      <c r="AIM5" s="81"/>
      <c r="AIN5" s="81"/>
      <c r="AIO5" s="81"/>
      <c r="AIP5" s="81"/>
      <c r="AIQ5" s="81"/>
      <c r="AIR5" s="81"/>
      <c r="AIS5" s="81"/>
      <c r="AIT5" s="81"/>
      <c r="AIU5" s="81"/>
      <c r="AIV5" s="81"/>
      <c r="AIW5" s="81"/>
      <c r="AIX5" s="81"/>
      <c r="AIY5" s="81"/>
      <c r="AIZ5" s="81"/>
      <c r="AJA5" s="81"/>
      <c r="AJB5" s="81"/>
      <c r="AJC5" s="81"/>
      <c r="AJD5" s="81"/>
      <c r="AJE5" s="81"/>
      <c r="AJF5" s="81"/>
      <c r="AJG5" s="81"/>
      <c r="AJH5" s="81"/>
      <c r="AJI5" s="81"/>
      <c r="AJJ5" s="81"/>
      <c r="AJK5" s="81"/>
      <c r="AJL5" s="81"/>
      <c r="AJM5" s="81"/>
      <c r="AJN5" s="81"/>
      <c r="AJO5" s="81"/>
      <c r="AJP5" s="81"/>
      <c r="AJQ5" s="81"/>
      <c r="AJR5" s="81"/>
      <c r="AJS5" s="81"/>
      <c r="AJT5" s="81"/>
      <c r="AJU5" s="81"/>
      <c r="AJV5" s="81"/>
      <c r="AJW5" s="81"/>
      <c r="AJX5" s="81"/>
      <c r="AJY5" s="81"/>
      <c r="AJZ5" s="81"/>
      <c r="AKA5" s="81"/>
      <c r="AKB5" s="81"/>
      <c r="AKC5" s="81"/>
      <c r="AKD5" s="81"/>
      <c r="AKE5" s="81"/>
      <c r="AKF5" s="81"/>
      <c r="AKG5" s="81"/>
      <c r="AKH5" s="81"/>
      <c r="AKI5" s="81"/>
      <c r="AKJ5" s="81"/>
      <c r="AKK5" s="81"/>
      <c r="AKL5" s="81"/>
      <c r="AKM5" s="81"/>
      <c r="AKN5" s="81"/>
      <c r="AKO5" s="81"/>
      <c r="AKP5" s="81"/>
      <c r="AKQ5" s="81"/>
      <c r="AKR5" s="81"/>
      <c r="AKS5" s="81"/>
      <c r="AKT5" s="81"/>
      <c r="AKU5" s="81"/>
      <c r="AKV5" s="81"/>
      <c r="AKW5" s="81"/>
      <c r="AKX5" s="81"/>
      <c r="AKY5" s="81"/>
      <c r="AKZ5" s="81"/>
      <c r="ALA5" s="81"/>
      <c r="ALB5" s="81"/>
      <c r="ALC5" s="81"/>
      <c r="ALD5" s="81"/>
      <c r="ALE5" s="81"/>
      <c r="ALF5" s="81"/>
      <c r="ALG5" s="81"/>
      <c r="ALH5" s="81"/>
      <c r="ALI5" s="81"/>
      <c r="ALJ5" s="81"/>
      <c r="ALK5" s="81"/>
      <c r="ALL5" s="81"/>
      <c r="ALM5" s="81"/>
      <c r="ALN5" s="81"/>
      <c r="ALO5" s="81"/>
      <c r="ALP5" s="81"/>
      <c r="ALQ5" s="81"/>
      <c r="ALR5" s="81"/>
      <c r="ALS5" s="81"/>
      <c r="ALT5" s="81"/>
      <c r="ALU5" s="81"/>
      <c r="ALV5" s="81"/>
      <c r="ALW5" s="81"/>
      <c r="ALX5" s="81"/>
      <c r="ALY5" s="81"/>
      <c r="ALZ5" s="81"/>
      <c r="AMA5" s="81"/>
      <c r="AMB5" s="81"/>
      <c r="AMC5" s="81"/>
      <c r="AMD5" s="81"/>
      <c r="AME5" s="81"/>
      <c r="AMF5" s="81"/>
      <c r="AMG5" s="81"/>
      <c r="AMH5" s="81"/>
    </row>
    <row r="6" spans="1:1022" s="80" customFormat="1" ht="20.100000000000001" customHeight="1">
      <c r="A6" s="370" t="s">
        <v>20</v>
      </c>
      <c r="B6" s="383" t="s">
        <v>351</v>
      </c>
      <c r="C6" s="384"/>
      <c r="D6" s="385"/>
      <c r="E6" s="384">
        <v>45</v>
      </c>
      <c r="F6" s="385"/>
      <c r="G6" s="385">
        <v>30</v>
      </c>
      <c r="H6" s="371">
        <v>0.6</v>
      </c>
      <c r="I6" s="372"/>
      <c r="J6" s="97">
        <v>2</v>
      </c>
      <c r="K6" s="98" t="s">
        <v>22</v>
      </c>
      <c r="L6" s="98"/>
      <c r="M6" s="98"/>
      <c r="N6" s="116" t="s">
        <v>333</v>
      </c>
      <c r="O6" s="98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  <c r="AHB6" s="81"/>
      <c r="AHC6" s="81"/>
      <c r="AHD6" s="81"/>
      <c r="AHE6" s="81"/>
      <c r="AHF6" s="81"/>
      <c r="AHG6" s="81"/>
      <c r="AHH6" s="81"/>
      <c r="AHI6" s="81"/>
      <c r="AHJ6" s="81"/>
      <c r="AHK6" s="81"/>
      <c r="AHL6" s="81"/>
      <c r="AHM6" s="81"/>
      <c r="AHN6" s="81"/>
      <c r="AHO6" s="81"/>
      <c r="AHP6" s="81"/>
      <c r="AHQ6" s="81"/>
      <c r="AHR6" s="81"/>
      <c r="AHS6" s="81"/>
      <c r="AHT6" s="81"/>
      <c r="AHU6" s="81"/>
      <c r="AHV6" s="81"/>
      <c r="AHW6" s="81"/>
      <c r="AHX6" s="81"/>
      <c r="AHY6" s="81"/>
      <c r="AHZ6" s="81"/>
      <c r="AIA6" s="81"/>
      <c r="AIB6" s="81"/>
      <c r="AIC6" s="81"/>
      <c r="AID6" s="81"/>
      <c r="AIE6" s="81"/>
      <c r="AIF6" s="81"/>
      <c r="AIG6" s="81"/>
      <c r="AIH6" s="81"/>
      <c r="AII6" s="81"/>
      <c r="AIJ6" s="81"/>
      <c r="AIK6" s="81"/>
      <c r="AIL6" s="81"/>
      <c r="AIM6" s="81"/>
      <c r="AIN6" s="81"/>
      <c r="AIO6" s="81"/>
      <c r="AIP6" s="81"/>
      <c r="AIQ6" s="81"/>
      <c r="AIR6" s="81"/>
      <c r="AIS6" s="81"/>
      <c r="AIT6" s="81"/>
      <c r="AIU6" s="81"/>
      <c r="AIV6" s="81"/>
      <c r="AIW6" s="81"/>
      <c r="AIX6" s="81"/>
      <c r="AIY6" s="81"/>
      <c r="AIZ6" s="81"/>
      <c r="AJA6" s="81"/>
      <c r="AJB6" s="81"/>
      <c r="AJC6" s="81"/>
      <c r="AJD6" s="81"/>
      <c r="AJE6" s="81"/>
      <c r="AJF6" s="81"/>
      <c r="AJG6" s="81"/>
      <c r="AJH6" s="81"/>
      <c r="AJI6" s="81"/>
      <c r="AJJ6" s="81"/>
      <c r="AJK6" s="81"/>
      <c r="AJL6" s="81"/>
      <c r="AJM6" s="81"/>
      <c r="AJN6" s="81"/>
      <c r="AJO6" s="81"/>
      <c r="AJP6" s="81"/>
      <c r="AJQ6" s="81"/>
      <c r="AJR6" s="81"/>
      <c r="AJS6" s="81"/>
      <c r="AJT6" s="81"/>
      <c r="AJU6" s="81"/>
      <c r="AJV6" s="81"/>
      <c r="AJW6" s="81"/>
      <c r="AJX6" s="81"/>
      <c r="AJY6" s="81"/>
      <c r="AJZ6" s="81"/>
      <c r="AKA6" s="81"/>
      <c r="AKB6" s="81"/>
      <c r="AKC6" s="81"/>
      <c r="AKD6" s="81"/>
      <c r="AKE6" s="81"/>
      <c r="AKF6" s="81"/>
      <c r="AKG6" s="81"/>
      <c r="AKH6" s="81"/>
      <c r="AKI6" s="81"/>
      <c r="AKJ6" s="81"/>
      <c r="AKK6" s="81"/>
      <c r="AKL6" s="81"/>
      <c r="AKM6" s="81"/>
      <c r="AKN6" s="81"/>
      <c r="AKO6" s="81"/>
      <c r="AKP6" s="81"/>
      <c r="AKQ6" s="81"/>
      <c r="AKR6" s="81"/>
      <c r="AKS6" s="81"/>
      <c r="AKT6" s="81"/>
      <c r="AKU6" s="81"/>
      <c r="AKV6" s="81"/>
      <c r="AKW6" s="81"/>
      <c r="AKX6" s="81"/>
      <c r="AKY6" s="81"/>
      <c r="AKZ6" s="81"/>
      <c r="ALA6" s="81"/>
      <c r="ALB6" s="81"/>
      <c r="ALC6" s="81"/>
      <c r="ALD6" s="81"/>
      <c r="ALE6" s="81"/>
      <c r="ALF6" s="81"/>
      <c r="ALG6" s="81"/>
      <c r="ALH6" s="81"/>
      <c r="ALI6" s="81"/>
      <c r="ALJ6" s="81"/>
      <c r="ALK6" s="81"/>
      <c r="ALL6" s="81"/>
      <c r="ALM6" s="81"/>
      <c r="ALN6" s="81"/>
      <c r="ALO6" s="81"/>
      <c r="ALP6" s="81"/>
      <c r="ALQ6" s="81"/>
      <c r="ALR6" s="81"/>
      <c r="ALS6" s="81"/>
      <c r="ALT6" s="81"/>
      <c r="ALU6" s="81"/>
      <c r="ALV6" s="81"/>
      <c r="ALW6" s="81"/>
      <c r="ALX6" s="81"/>
      <c r="ALY6" s="81"/>
      <c r="ALZ6" s="81"/>
      <c r="AMA6" s="81"/>
      <c r="AMB6" s="81"/>
      <c r="AMC6" s="81"/>
      <c r="AMD6" s="81"/>
      <c r="AME6" s="81"/>
      <c r="AMF6" s="81"/>
      <c r="AMG6" s="81"/>
      <c r="AMH6" s="81"/>
    </row>
    <row r="7" spans="1:1022" s="80" customFormat="1" ht="20.100000000000001" customHeight="1">
      <c r="A7" s="370" t="s">
        <v>20</v>
      </c>
      <c r="B7" s="383" t="s">
        <v>350</v>
      </c>
      <c r="C7" s="384"/>
      <c r="D7" s="385"/>
      <c r="E7" s="384">
        <v>15</v>
      </c>
      <c r="F7" s="385"/>
      <c r="G7" s="385">
        <v>2</v>
      </c>
      <c r="H7" s="371">
        <v>0.2</v>
      </c>
      <c r="I7" s="372"/>
      <c r="J7" s="97">
        <v>1</v>
      </c>
      <c r="K7" s="98" t="s">
        <v>155</v>
      </c>
      <c r="L7" s="98"/>
      <c r="M7" s="98"/>
      <c r="N7" s="116" t="s">
        <v>333</v>
      </c>
      <c r="O7" s="98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  <c r="AHB7" s="81"/>
      <c r="AHC7" s="81"/>
      <c r="AHD7" s="81"/>
      <c r="AHE7" s="81"/>
      <c r="AHF7" s="81"/>
      <c r="AHG7" s="81"/>
      <c r="AHH7" s="81"/>
      <c r="AHI7" s="81"/>
      <c r="AHJ7" s="81"/>
      <c r="AHK7" s="81"/>
      <c r="AHL7" s="81"/>
      <c r="AHM7" s="81"/>
      <c r="AHN7" s="81"/>
      <c r="AHO7" s="81"/>
      <c r="AHP7" s="81"/>
      <c r="AHQ7" s="81"/>
      <c r="AHR7" s="81"/>
      <c r="AHS7" s="81"/>
      <c r="AHT7" s="81"/>
      <c r="AHU7" s="81"/>
      <c r="AHV7" s="81"/>
      <c r="AHW7" s="81"/>
      <c r="AHX7" s="81"/>
      <c r="AHY7" s="81"/>
      <c r="AHZ7" s="81"/>
      <c r="AIA7" s="81"/>
      <c r="AIB7" s="81"/>
      <c r="AIC7" s="81"/>
      <c r="AID7" s="81"/>
      <c r="AIE7" s="81"/>
      <c r="AIF7" s="81"/>
      <c r="AIG7" s="81"/>
      <c r="AIH7" s="81"/>
      <c r="AII7" s="81"/>
      <c r="AIJ7" s="81"/>
      <c r="AIK7" s="81"/>
      <c r="AIL7" s="81"/>
      <c r="AIM7" s="81"/>
      <c r="AIN7" s="81"/>
      <c r="AIO7" s="81"/>
      <c r="AIP7" s="81"/>
      <c r="AIQ7" s="81"/>
      <c r="AIR7" s="81"/>
      <c r="AIS7" s="81"/>
      <c r="AIT7" s="81"/>
      <c r="AIU7" s="81"/>
      <c r="AIV7" s="81"/>
      <c r="AIW7" s="81"/>
      <c r="AIX7" s="81"/>
      <c r="AIY7" s="81"/>
      <c r="AIZ7" s="81"/>
      <c r="AJA7" s="81"/>
      <c r="AJB7" s="81"/>
      <c r="AJC7" s="81"/>
      <c r="AJD7" s="81"/>
      <c r="AJE7" s="81"/>
      <c r="AJF7" s="81"/>
      <c r="AJG7" s="81"/>
      <c r="AJH7" s="81"/>
      <c r="AJI7" s="81"/>
      <c r="AJJ7" s="81"/>
      <c r="AJK7" s="81"/>
      <c r="AJL7" s="81"/>
      <c r="AJM7" s="81"/>
      <c r="AJN7" s="81"/>
      <c r="AJO7" s="81"/>
      <c r="AJP7" s="81"/>
      <c r="AJQ7" s="81"/>
      <c r="AJR7" s="81"/>
      <c r="AJS7" s="81"/>
      <c r="AJT7" s="81"/>
      <c r="AJU7" s="81"/>
      <c r="AJV7" s="81"/>
      <c r="AJW7" s="81"/>
      <c r="AJX7" s="81"/>
      <c r="AJY7" s="81"/>
      <c r="AJZ7" s="81"/>
      <c r="AKA7" s="81"/>
      <c r="AKB7" s="81"/>
      <c r="AKC7" s="81"/>
      <c r="AKD7" s="81"/>
      <c r="AKE7" s="81"/>
      <c r="AKF7" s="81"/>
      <c r="AKG7" s="81"/>
      <c r="AKH7" s="81"/>
      <c r="AKI7" s="81"/>
      <c r="AKJ7" s="81"/>
      <c r="AKK7" s="81"/>
      <c r="AKL7" s="81"/>
      <c r="AKM7" s="81"/>
      <c r="AKN7" s="81"/>
      <c r="AKO7" s="81"/>
      <c r="AKP7" s="81"/>
      <c r="AKQ7" s="81"/>
      <c r="AKR7" s="81"/>
      <c r="AKS7" s="81"/>
      <c r="AKT7" s="81"/>
      <c r="AKU7" s="81"/>
      <c r="AKV7" s="81"/>
      <c r="AKW7" s="81"/>
      <c r="AKX7" s="81"/>
      <c r="AKY7" s="81"/>
      <c r="AKZ7" s="81"/>
      <c r="ALA7" s="81"/>
      <c r="ALB7" s="81"/>
      <c r="ALC7" s="81"/>
      <c r="ALD7" s="81"/>
      <c r="ALE7" s="81"/>
      <c r="ALF7" s="81"/>
      <c r="ALG7" s="81"/>
      <c r="ALH7" s="81"/>
      <c r="ALI7" s="81"/>
      <c r="ALJ7" s="81"/>
      <c r="ALK7" s="81"/>
      <c r="ALL7" s="81"/>
      <c r="ALM7" s="81"/>
      <c r="ALN7" s="81"/>
      <c r="ALO7" s="81"/>
      <c r="ALP7" s="81"/>
      <c r="ALQ7" s="81"/>
      <c r="ALR7" s="81"/>
      <c r="ALS7" s="81"/>
      <c r="ALT7" s="81"/>
      <c r="ALU7" s="81"/>
      <c r="ALV7" s="81"/>
      <c r="ALW7" s="81"/>
      <c r="ALX7" s="81"/>
      <c r="ALY7" s="81"/>
      <c r="ALZ7" s="81"/>
      <c r="AMA7" s="81"/>
      <c r="AMB7" s="81"/>
      <c r="AMC7" s="81"/>
      <c r="AMD7" s="81"/>
      <c r="AME7" s="81"/>
      <c r="AMF7" s="81"/>
      <c r="AMG7" s="81"/>
      <c r="AMH7" s="81"/>
    </row>
    <row r="8" spans="1:1022" s="80" customFormat="1" ht="20.100000000000001" customHeight="1">
      <c r="A8" s="370" t="s">
        <v>20</v>
      </c>
      <c r="B8" s="383" t="s">
        <v>349</v>
      </c>
      <c r="C8" s="384"/>
      <c r="D8" s="385"/>
      <c r="E8" s="384">
        <v>15</v>
      </c>
      <c r="F8" s="385"/>
      <c r="G8" s="385">
        <v>8</v>
      </c>
      <c r="H8" s="371">
        <v>0.2</v>
      </c>
      <c r="I8" s="372"/>
      <c r="J8" s="97">
        <v>1</v>
      </c>
      <c r="K8" s="98" t="s">
        <v>155</v>
      </c>
      <c r="L8" s="98"/>
      <c r="M8" s="98"/>
      <c r="N8" s="116" t="s">
        <v>333</v>
      </c>
      <c r="O8" s="98"/>
      <c r="P8" s="81">
        <v>1</v>
      </c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  <c r="AHB8" s="81"/>
      <c r="AHC8" s="81"/>
      <c r="AHD8" s="81"/>
      <c r="AHE8" s="81"/>
      <c r="AHF8" s="81"/>
      <c r="AHG8" s="81"/>
      <c r="AHH8" s="81"/>
      <c r="AHI8" s="81"/>
      <c r="AHJ8" s="81"/>
      <c r="AHK8" s="81"/>
      <c r="AHL8" s="81"/>
      <c r="AHM8" s="81"/>
      <c r="AHN8" s="81"/>
      <c r="AHO8" s="81"/>
      <c r="AHP8" s="81"/>
      <c r="AHQ8" s="81"/>
      <c r="AHR8" s="81"/>
      <c r="AHS8" s="81"/>
      <c r="AHT8" s="81"/>
      <c r="AHU8" s="81"/>
      <c r="AHV8" s="81"/>
      <c r="AHW8" s="81"/>
      <c r="AHX8" s="81"/>
      <c r="AHY8" s="81"/>
      <c r="AHZ8" s="81"/>
      <c r="AIA8" s="81"/>
      <c r="AIB8" s="81"/>
      <c r="AIC8" s="81"/>
      <c r="AID8" s="81"/>
      <c r="AIE8" s="81"/>
      <c r="AIF8" s="81"/>
      <c r="AIG8" s="81"/>
      <c r="AIH8" s="81"/>
      <c r="AII8" s="81"/>
      <c r="AIJ8" s="81"/>
      <c r="AIK8" s="81"/>
      <c r="AIL8" s="81"/>
      <c r="AIM8" s="81"/>
      <c r="AIN8" s="81"/>
      <c r="AIO8" s="81"/>
      <c r="AIP8" s="81"/>
      <c r="AIQ8" s="81"/>
      <c r="AIR8" s="81"/>
      <c r="AIS8" s="81"/>
      <c r="AIT8" s="81"/>
      <c r="AIU8" s="81"/>
      <c r="AIV8" s="81"/>
      <c r="AIW8" s="81"/>
      <c r="AIX8" s="81"/>
      <c r="AIY8" s="81"/>
      <c r="AIZ8" s="81"/>
      <c r="AJA8" s="81"/>
      <c r="AJB8" s="81"/>
      <c r="AJC8" s="81"/>
      <c r="AJD8" s="81"/>
      <c r="AJE8" s="81"/>
      <c r="AJF8" s="81"/>
      <c r="AJG8" s="81"/>
      <c r="AJH8" s="81"/>
      <c r="AJI8" s="81"/>
      <c r="AJJ8" s="81"/>
      <c r="AJK8" s="81"/>
      <c r="AJL8" s="81"/>
      <c r="AJM8" s="81"/>
      <c r="AJN8" s="81"/>
      <c r="AJO8" s="81"/>
      <c r="AJP8" s="81"/>
      <c r="AJQ8" s="81"/>
      <c r="AJR8" s="81"/>
      <c r="AJS8" s="81"/>
      <c r="AJT8" s="81"/>
      <c r="AJU8" s="81"/>
      <c r="AJV8" s="81"/>
      <c r="AJW8" s="81"/>
      <c r="AJX8" s="81"/>
      <c r="AJY8" s="81"/>
      <c r="AJZ8" s="81"/>
      <c r="AKA8" s="81"/>
      <c r="AKB8" s="81"/>
      <c r="AKC8" s="81"/>
      <c r="AKD8" s="81"/>
      <c r="AKE8" s="81"/>
      <c r="AKF8" s="81"/>
      <c r="AKG8" s="81"/>
      <c r="AKH8" s="81"/>
      <c r="AKI8" s="81"/>
      <c r="AKJ8" s="81"/>
      <c r="AKK8" s="81"/>
      <c r="AKL8" s="81"/>
      <c r="AKM8" s="81"/>
      <c r="AKN8" s="81"/>
      <c r="AKO8" s="81"/>
      <c r="AKP8" s="81"/>
      <c r="AKQ8" s="81"/>
      <c r="AKR8" s="81"/>
      <c r="AKS8" s="81"/>
      <c r="AKT8" s="81"/>
      <c r="AKU8" s="81"/>
      <c r="AKV8" s="81"/>
      <c r="AKW8" s="81"/>
      <c r="AKX8" s="81"/>
      <c r="AKY8" s="81"/>
      <c r="AKZ8" s="81"/>
      <c r="ALA8" s="81"/>
      <c r="ALB8" s="81"/>
      <c r="ALC8" s="81"/>
      <c r="ALD8" s="81"/>
      <c r="ALE8" s="81"/>
      <c r="ALF8" s="81"/>
      <c r="ALG8" s="81"/>
      <c r="ALH8" s="81"/>
      <c r="ALI8" s="81"/>
      <c r="ALJ8" s="81"/>
      <c r="ALK8" s="81"/>
      <c r="ALL8" s="81"/>
      <c r="ALM8" s="81"/>
      <c r="ALN8" s="81"/>
      <c r="ALO8" s="81"/>
      <c r="ALP8" s="81"/>
      <c r="ALQ8" s="81"/>
      <c r="ALR8" s="81"/>
      <c r="ALS8" s="81"/>
      <c r="ALT8" s="81"/>
      <c r="ALU8" s="81"/>
      <c r="ALV8" s="81"/>
      <c r="ALW8" s="81"/>
      <c r="ALX8" s="81"/>
      <c r="ALY8" s="81"/>
      <c r="ALZ8" s="81"/>
      <c r="AMA8" s="81"/>
      <c r="AMB8" s="81"/>
      <c r="AMC8" s="81"/>
      <c r="AMD8" s="81"/>
      <c r="AME8" s="81"/>
      <c r="AMF8" s="81"/>
      <c r="AMG8" s="81"/>
      <c r="AMH8" s="81"/>
    </row>
    <row r="9" spans="1:1022" s="80" customFormat="1" ht="20.100000000000001" customHeight="1">
      <c r="A9" s="85" t="s">
        <v>17</v>
      </c>
      <c r="B9" s="106" t="s">
        <v>334</v>
      </c>
      <c r="C9" s="87">
        <f>SUM(D9:F9)</f>
        <v>30</v>
      </c>
      <c r="D9" s="87">
        <f>SUM(D10:D10)</f>
        <v>0</v>
      </c>
      <c r="E9" s="87">
        <f>SUM(E10:E10)</f>
        <v>30</v>
      </c>
      <c r="F9" s="87">
        <f>SUM(F10:F10)</f>
        <v>0</v>
      </c>
      <c r="G9" s="87">
        <f>SUM(G10:G10)</f>
        <v>4</v>
      </c>
      <c r="H9" s="88"/>
      <c r="I9" s="89">
        <v>3</v>
      </c>
      <c r="J9" s="90"/>
      <c r="K9" s="91"/>
      <c r="L9" s="91"/>
      <c r="M9" s="92" t="s">
        <v>19</v>
      </c>
      <c r="N9" s="104"/>
      <c r="O9" s="9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  <c r="AHB9" s="81"/>
      <c r="AHC9" s="81"/>
      <c r="AHD9" s="81"/>
      <c r="AHE9" s="81"/>
      <c r="AHF9" s="81"/>
      <c r="AHG9" s="81"/>
      <c r="AHH9" s="81"/>
      <c r="AHI9" s="81"/>
      <c r="AHJ9" s="81"/>
      <c r="AHK9" s="81"/>
      <c r="AHL9" s="81"/>
      <c r="AHM9" s="81"/>
      <c r="AHN9" s="81"/>
      <c r="AHO9" s="81"/>
      <c r="AHP9" s="81"/>
      <c r="AHQ9" s="81"/>
      <c r="AHR9" s="81"/>
      <c r="AHS9" s="81"/>
      <c r="AHT9" s="81"/>
      <c r="AHU9" s="81"/>
      <c r="AHV9" s="81"/>
      <c r="AHW9" s="81"/>
      <c r="AHX9" s="81"/>
      <c r="AHY9" s="81"/>
      <c r="AHZ9" s="81"/>
      <c r="AIA9" s="81"/>
      <c r="AIB9" s="81"/>
      <c r="AIC9" s="81"/>
      <c r="AID9" s="81"/>
      <c r="AIE9" s="81"/>
      <c r="AIF9" s="81"/>
      <c r="AIG9" s="81"/>
      <c r="AIH9" s="81"/>
      <c r="AII9" s="81"/>
      <c r="AIJ9" s="81"/>
      <c r="AIK9" s="81"/>
      <c r="AIL9" s="81"/>
      <c r="AIM9" s="81"/>
      <c r="AIN9" s="81"/>
      <c r="AIO9" s="81"/>
      <c r="AIP9" s="81"/>
      <c r="AIQ9" s="81"/>
      <c r="AIR9" s="81"/>
      <c r="AIS9" s="81"/>
      <c r="AIT9" s="81"/>
      <c r="AIU9" s="81"/>
      <c r="AIV9" s="81"/>
      <c r="AIW9" s="81"/>
      <c r="AIX9" s="81"/>
      <c r="AIY9" s="81"/>
      <c r="AIZ9" s="81"/>
      <c r="AJA9" s="81"/>
      <c r="AJB9" s="81"/>
      <c r="AJC9" s="81"/>
      <c r="AJD9" s="81"/>
      <c r="AJE9" s="81"/>
      <c r="AJF9" s="81"/>
      <c r="AJG9" s="81"/>
      <c r="AJH9" s="81"/>
      <c r="AJI9" s="81"/>
      <c r="AJJ9" s="81"/>
      <c r="AJK9" s="81"/>
      <c r="AJL9" s="81"/>
      <c r="AJM9" s="81"/>
      <c r="AJN9" s="81"/>
      <c r="AJO9" s="81"/>
      <c r="AJP9" s="81"/>
      <c r="AJQ9" s="81"/>
      <c r="AJR9" s="81"/>
      <c r="AJS9" s="81"/>
      <c r="AJT9" s="81"/>
      <c r="AJU9" s="81"/>
      <c r="AJV9" s="81"/>
      <c r="AJW9" s="81"/>
      <c r="AJX9" s="81"/>
      <c r="AJY9" s="81"/>
      <c r="AJZ9" s="81"/>
      <c r="AKA9" s="81"/>
      <c r="AKB9" s="81"/>
      <c r="AKC9" s="81"/>
      <c r="AKD9" s="81"/>
      <c r="AKE9" s="81"/>
      <c r="AKF9" s="81"/>
      <c r="AKG9" s="81"/>
      <c r="AKH9" s="81"/>
      <c r="AKI9" s="81"/>
      <c r="AKJ9" s="81"/>
      <c r="AKK9" s="81"/>
      <c r="AKL9" s="81"/>
      <c r="AKM9" s="81"/>
      <c r="AKN9" s="81"/>
      <c r="AKO9" s="81"/>
      <c r="AKP9" s="81"/>
      <c r="AKQ9" s="81"/>
      <c r="AKR9" s="81"/>
      <c r="AKS9" s="81"/>
      <c r="AKT9" s="81"/>
      <c r="AKU9" s="81"/>
      <c r="AKV9" s="81"/>
      <c r="AKW9" s="81"/>
      <c r="AKX9" s="81"/>
      <c r="AKY9" s="81"/>
      <c r="AKZ9" s="81"/>
      <c r="ALA9" s="81"/>
      <c r="ALB9" s="81"/>
      <c r="ALC9" s="81"/>
      <c r="ALD9" s="81"/>
      <c r="ALE9" s="81"/>
      <c r="ALF9" s="81"/>
      <c r="ALG9" s="81"/>
      <c r="ALH9" s="81"/>
      <c r="ALI9" s="81"/>
      <c r="ALJ9" s="81"/>
      <c r="ALK9" s="81"/>
      <c r="ALL9" s="81"/>
      <c r="ALM9" s="81"/>
      <c r="ALN9" s="81"/>
      <c r="ALO9" s="81"/>
      <c r="ALP9" s="81"/>
      <c r="ALQ9" s="81"/>
      <c r="ALR9" s="81"/>
      <c r="ALS9" s="81"/>
      <c r="ALT9" s="81"/>
      <c r="ALU9" s="81"/>
      <c r="ALV9" s="81"/>
      <c r="ALW9" s="81"/>
      <c r="ALX9" s="81"/>
      <c r="ALY9" s="81"/>
      <c r="ALZ9" s="81"/>
      <c r="AMA9" s="81"/>
      <c r="AMB9" s="81"/>
      <c r="AMC9" s="81"/>
      <c r="AMD9" s="81"/>
      <c r="AME9" s="81"/>
      <c r="AMF9" s="81"/>
      <c r="AMG9" s="81"/>
      <c r="AMH9" s="81"/>
    </row>
    <row r="10" spans="1:1022" ht="20.100000000000001" customHeight="1">
      <c r="A10" s="93" t="s">
        <v>20</v>
      </c>
      <c r="B10" s="107" t="s">
        <v>334</v>
      </c>
      <c r="C10" s="95"/>
      <c r="D10" s="95">
        <v>0</v>
      </c>
      <c r="E10" s="351">
        <v>30</v>
      </c>
      <c r="F10" s="95">
        <v>0</v>
      </c>
      <c r="G10" s="95">
        <v>4</v>
      </c>
      <c r="H10" s="96">
        <f>3/3</f>
        <v>1</v>
      </c>
      <c r="I10" s="96"/>
      <c r="J10" s="97">
        <v>3</v>
      </c>
      <c r="K10" s="98" t="s">
        <v>22</v>
      </c>
      <c r="L10" s="99"/>
      <c r="M10" s="98" t="s">
        <v>23</v>
      </c>
      <c r="N10" s="116" t="s">
        <v>333</v>
      </c>
      <c r="O10" s="99" t="s">
        <v>28</v>
      </c>
    </row>
    <row r="11" spans="1:1022" ht="20.100000000000001" customHeight="1">
      <c r="A11" s="169" t="s">
        <v>135</v>
      </c>
    </row>
    <row r="12" spans="1:1022" ht="20.100000000000001" customHeight="1">
      <c r="A12" s="169" t="s">
        <v>173</v>
      </c>
    </row>
    <row r="13" spans="1:1022" ht="20.100000000000001" customHeight="1">
      <c r="A13" s="379" t="s">
        <v>347</v>
      </c>
      <c r="B13" s="378"/>
    </row>
    <row r="14" spans="1:1022" ht="15.75">
      <c r="A14" s="377" t="s">
        <v>348</v>
      </c>
      <c r="B14" s="378"/>
    </row>
    <row r="15" spans="1:1022" ht="15.75"/>
    <row r="16" spans="1:1022" ht="15.75"/>
    <row r="17" ht="15.75"/>
    <row r="18" ht="15.75"/>
    <row r="19" ht="15.75"/>
    <row r="20" ht="15.75"/>
    <row r="21" ht="15.75"/>
    <row r="22" ht="15.75"/>
    <row r="23" ht="15.75"/>
    <row r="24" ht="15.75"/>
    <row r="25" ht="15.75"/>
    <row r="26" ht="15.75"/>
    <row r="27" ht="15.75"/>
    <row r="28" ht="15.75"/>
    <row r="29" ht="15.75"/>
    <row r="30" ht="15.75"/>
    <row r="31" ht="15.75"/>
    <row r="32" ht="15.75"/>
    <row r="33" ht="15.75"/>
    <row r="34" ht="15.75"/>
    <row r="35" ht="15.75"/>
    <row r="36" ht="15.75"/>
    <row r="37" ht="15.75"/>
    <row r="38" ht="15.75"/>
    <row r="39" ht="15.75"/>
    <row r="40" ht="15.75"/>
    <row r="41" ht="15.75"/>
    <row r="42" ht="15.75"/>
    <row r="43" ht="15.75"/>
    <row r="44" ht="15.75"/>
    <row r="45" ht="15.75"/>
    <row r="46" ht="15.75"/>
    <row r="47" ht="15.75"/>
    <row r="48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</sheetData>
  <conditionalFormatting sqref="B6:B8">
    <cfRule type="duplicateValues" dxfId="9" priority="5"/>
  </conditionalFormatting>
  <conditionalFormatting sqref="B6:B8">
    <cfRule type="duplicateValues" dxfId="8" priority="4"/>
  </conditionalFormatting>
  <conditionalFormatting sqref="B6:B8">
    <cfRule type="duplicateValues" dxfId="7" priority="3"/>
  </conditionalFormatting>
  <conditionalFormatting sqref="B6:B8">
    <cfRule type="duplicateValues" dxfId="6" priority="2"/>
  </conditionalFormatting>
  <conditionalFormatting sqref="B6:B8">
    <cfRule type="duplicateValues" dxfId="5" priority="1"/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3F076-9851-4305-9B72-4DC9119F0C60}">
  <dimension ref="A1:AMH18"/>
  <sheetViews>
    <sheetView zoomScale="40" zoomScaleNormal="40" zoomScalePageLayoutView="55" workbookViewId="0">
      <selection activeCell="B1" sqref="B1:B1048576"/>
    </sheetView>
  </sheetViews>
  <sheetFormatPr baseColWidth="10" defaultColWidth="11.375" defaultRowHeight="15.75"/>
  <cols>
    <col min="1" max="1" width="10.875" style="18" customWidth="1"/>
    <col min="2" max="2" width="40.875" style="18" customWidth="1"/>
    <col min="3" max="20" width="10.875" style="18" customWidth="1"/>
    <col min="21" max="16384" width="11.375" style="18"/>
  </cols>
  <sheetData>
    <row r="1" spans="1:1022" s="9" customFormat="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AMH1" s="18"/>
    </row>
    <row r="2" spans="1:1022" s="12" customFormat="1" ht="84.75" customHeight="1">
      <c r="A2" s="32" t="s">
        <v>337</v>
      </c>
      <c r="B2" s="10" t="s">
        <v>338</v>
      </c>
      <c r="C2" s="10">
        <f>SUM(D2:F2)</f>
        <v>4</v>
      </c>
      <c r="D2" s="10">
        <f>D3</f>
        <v>0</v>
      </c>
      <c r="E2" s="10">
        <f>E3</f>
        <v>4</v>
      </c>
      <c r="F2" s="10">
        <f t="shared" ref="F2:G2" si="0">F3</f>
        <v>0</v>
      </c>
      <c r="G2" s="10">
        <f t="shared" si="0"/>
        <v>0</v>
      </c>
      <c r="H2" s="10">
        <f>H3</f>
        <v>0</v>
      </c>
      <c r="I2" s="10">
        <v>30</v>
      </c>
      <c r="J2" s="32"/>
      <c r="K2" s="33"/>
      <c r="L2" s="33"/>
      <c r="M2" s="33"/>
      <c r="N2" s="33"/>
      <c r="O2" s="33"/>
    </row>
    <row r="3" spans="1:1022" ht="20.100000000000001" customHeight="1">
      <c r="A3" s="35" t="s">
        <v>17</v>
      </c>
      <c r="B3" s="35" t="s">
        <v>339</v>
      </c>
      <c r="C3" s="52">
        <f>SUM(D3:F3)</f>
        <v>4</v>
      </c>
      <c r="D3" s="52">
        <f>SUM(D4:D4)</f>
        <v>0</v>
      </c>
      <c r="E3" s="52">
        <f>SUM(E4:E4)</f>
        <v>4</v>
      </c>
      <c r="F3" s="52">
        <f>SUM(F4:F4)</f>
        <v>0</v>
      </c>
      <c r="G3" s="52">
        <v>0</v>
      </c>
      <c r="H3" s="50"/>
      <c r="I3" s="50">
        <v>30</v>
      </c>
      <c r="J3" s="121"/>
      <c r="K3" s="55"/>
      <c r="L3" s="122"/>
      <c r="M3" s="122"/>
      <c r="N3" s="39" t="s">
        <v>326</v>
      </c>
      <c r="O3" s="38"/>
      <c r="P3" s="18">
        <f>IF(ISBLANK(A3),0,1)</f>
        <v>1</v>
      </c>
    </row>
    <row r="4" spans="1:1022" ht="20.100000000000001" customHeight="1">
      <c r="A4" s="19" t="s">
        <v>20</v>
      </c>
      <c r="B4" s="123" t="s">
        <v>327</v>
      </c>
      <c r="C4" s="71" t="s">
        <v>32</v>
      </c>
      <c r="D4" s="57">
        <v>0</v>
      </c>
      <c r="E4" s="72">
        <v>4</v>
      </c>
      <c r="F4" s="57">
        <v>0</v>
      </c>
      <c r="G4" s="57">
        <v>0</v>
      </c>
      <c r="H4" s="19">
        <f>30/30</f>
        <v>1</v>
      </c>
      <c r="I4" s="19"/>
      <c r="J4" s="23">
        <v>2</v>
      </c>
      <c r="K4" s="23" t="s">
        <v>22</v>
      </c>
      <c r="L4" s="124"/>
      <c r="M4" s="124"/>
      <c r="N4" s="42" t="s">
        <v>326</v>
      </c>
      <c r="O4" s="124" t="s">
        <v>28</v>
      </c>
    </row>
    <row r="5" spans="1:1022" ht="20.100000000000001" customHeight="1"/>
    <row r="6" spans="1:1022" ht="20.100000000000001" customHeight="1">
      <c r="A6" s="74" t="s">
        <v>340</v>
      </c>
    </row>
    <row r="7" spans="1:1022" ht="20.100000000000001" customHeight="1"/>
    <row r="8" spans="1:1022" ht="20.100000000000001" customHeight="1">
      <c r="A8" s="31" t="s">
        <v>135</v>
      </c>
    </row>
    <row r="9" spans="1:1022" ht="20.100000000000001" customHeight="1">
      <c r="A9" s="31" t="s">
        <v>173</v>
      </c>
    </row>
    <row r="10" spans="1:1022" ht="20.100000000000001" customHeight="1"/>
    <row r="11" spans="1:1022" ht="20.100000000000001" customHeight="1"/>
    <row r="18" spans="11:11">
      <c r="K18" s="125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H22"/>
  <sheetViews>
    <sheetView tabSelected="1" topLeftCell="A3" zoomScale="70" zoomScaleNormal="70" zoomScalePageLayoutView="55" workbookViewId="0">
      <selection activeCell="G16" sqref="G16"/>
    </sheetView>
  </sheetViews>
  <sheetFormatPr baseColWidth="10" defaultColWidth="11.375" defaultRowHeight="15.75"/>
  <cols>
    <col min="1" max="1" width="10.875" style="18" customWidth="1"/>
    <col min="2" max="2" width="40.875" style="18" customWidth="1"/>
    <col min="3" max="20" width="10.875" style="18" customWidth="1"/>
    <col min="21" max="16384" width="11.375" style="18"/>
  </cols>
  <sheetData>
    <row r="1" spans="1:1022" s="9" customFormat="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AMH1" s="18"/>
    </row>
    <row r="2" spans="1:1022" s="12" customFormat="1" ht="84.75" customHeight="1">
      <c r="A2" s="32" t="s">
        <v>337</v>
      </c>
      <c r="B2" s="10" t="s">
        <v>338</v>
      </c>
      <c r="C2" s="10">
        <f>SUM(D2:F2)</f>
        <v>4</v>
      </c>
      <c r="D2" s="10">
        <f>D3</f>
        <v>0</v>
      </c>
      <c r="E2" s="10">
        <f>E3</f>
        <v>4</v>
      </c>
      <c r="F2" s="10">
        <f t="shared" ref="F2:G2" si="0">F3</f>
        <v>0</v>
      </c>
      <c r="G2" s="10">
        <f t="shared" si="0"/>
        <v>0</v>
      </c>
      <c r="H2" s="10">
        <f>H3</f>
        <v>0</v>
      </c>
      <c r="I2" s="10">
        <v>30</v>
      </c>
      <c r="J2" s="32"/>
      <c r="K2" s="33"/>
      <c r="L2" s="33"/>
      <c r="M2" s="33"/>
      <c r="N2" s="33"/>
      <c r="O2" s="33"/>
    </row>
    <row r="3" spans="1:1022" ht="20.100000000000001" customHeight="1">
      <c r="A3" s="85" t="s">
        <v>324</v>
      </c>
      <c r="B3" s="85" t="s">
        <v>325</v>
      </c>
      <c r="C3" s="87">
        <f>SUM(D3:F3)</f>
        <v>4</v>
      </c>
      <c r="D3" s="87">
        <f>SUM(D4:D4)</f>
        <v>0</v>
      </c>
      <c r="E3" s="87">
        <f>SUM(E4:E4)</f>
        <v>4</v>
      </c>
      <c r="F3" s="87">
        <f>SUM(F4:F4)</f>
        <v>0</v>
      </c>
      <c r="G3" s="87">
        <v>0</v>
      </c>
      <c r="H3" s="112"/>
      <c r="I3" s="374">
        <v>22</v>
      </c>
      <c r="J3" s="113"/>
      <c r="K3" s="113"/>
      <c r="L3" s="91"/>
      <c r="M3" s="91"/>
      <c r="N3" s="114"/>
      <c r="O3" s="91"/>
      <c r="P3" s="18">
        <f>IF(ISBLANK(A3),0,1)</f>
        <v>1</v>
      </c>
    </row>
    <row r="4" spans="1:1022" ht="20.100000000000001" customHeight="1">
      <c r="A4" s="93" t="s">
        <v>20</v>
      </c>
      <c r="B4" s="105" t="s">
        <v>329</v>
      </c>
      <c r="C4" s="115" t="s">
        <v>32</v>
      </c>
      <c r="D4" s="95">
        <v>0</v>
      </c>
      <c r="E4" s="350">
        <v>4</v>
      </c>
      <c r="F4" s="95">
        <v>0</v>
      </c>
      <c r="G4" s="95">
        <v>0</v>
      </c>
      <c r="H4" s="93">
        <f>30/30</f>
        <v>1</v>
      </c>
      <c r="I4" s="93">
        <v>22</v>
      </c>
      <c r="J4" s="98">
        <v>2</v>
      </c>
      <c r="K4" s="98" t="s">
        <v>22</v>
      </c>
      <c r="L4" s="99"/>
      <c r="M4" s="99"/>
      <c r="N4" s="116" t="s">
        <v>330</v>
      </c>
      <c r="O4" s="99" t="s">
        <v>28</v>
      </c>
    </row>
    <row r="5" spans="1:1022" s="110" customFormat="1" ht="20.100000000000001" customHeight="1">
      <c r="A5" s="374" t="s">
        <v>331</v>
      </c>
      <c r="B5" s="374" t="s">
        <v>332</v>
      </c>
      <c r="C5" s="376">
        <f>SUM(D5:F5)</f>
        <v>75</v>
      </c>
      <c r="D5" s="376">
        <f>SUM(D6:D6)</f>
        <v>0</v>
      </c>
      <c r="E5" s="376">
        <f>SUM(E6:E8)</f>
        <v>75</v>
      </c>
      <c r="F5" s="376">
        <f>SUM(F6:F6)</f>
        <v>0</v>
      </c>
      <c r="G5" s="376">
        <v>0</v>
      </c>
      <c r="H5" s="375"/>
      <c r="I5" s="374">
        <v>5</v>
      </c>
      <c r="J5" s="373"/>
      <c r="K5" s="373"/>
      <c r="L5" s="92"/>
      <c r="M5" s="92"/>
      <c r="N5" s="104"/>
      <c r="O5" s="92"/>
      <c r="P5" s="110">
        <v>1</v>
      </c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81"/>
      <c r="AHG5" s="81"/>
      <c r="AHH5" s="81"/>
      <c r="AHI5" s="81"/>
      <c r="AHJ5" s="81"/>
      <c r="AHK5" s="81"/>
      <c r="AHL5" s="81"/>
      <c r="AHM5" s="81"/>
      <c r="AHN5" s="81"/>
      <c r="AHO5" s="81"/>
      <c r="AHP5" s="81"/>
      <c r="AHQ5" s="81"/>
      <c r="AHR5" s="81"/>
      <c r="AHS5" s="81"/>
      <c r="AHT5" s="81"/>
      <c r="AHU5" s="81"/>
      <c r="AHV5" s="81"/>
      <c r="AHW5" s="81"/>
      <c r="AHX5" s="81"/>
      <c r="AHY5" s="81"/>
      <c r="AHZ5" s="81"/>
      <c r="AIA5" s="81"/>
      <c r="AIB5" s="81"/>
      <c r="AIC5" s="81"/>
      <c r="AID5" s="81"/>
      <c r="AIE5" s="81"/>
      <c r="AIF5" s="81"/>
      <c r="AIG5" s="81"/>
      <c r="AIH5" s="81"/>
      <c r="AII5" s="81"/>
      <c r="AIJ5" s="81"/>
      <c r="AIK5" s="81"/>
      <c r="AIL5" s="81"/>
      <c r="AIM5" s="81"/>
      <c r="AIN5" s="81"/>
      <c r="AIO5" s="81"/>
      <c r="AIP5" s="81"/>
      <c r="AIQ5" s="81"/>
      <c r="AIR5" s="81"/>
      <c r="AIS5" s="81"/>
      <c r="AIT5" s="81"/>
      <c r="AIU5" s="81"/>
      <c r="AIV5" s="81"/>
      <c r="AIW5" s="81"/>
      <c r="AIX5" s="81"/>
      <c r="AIY5" s="81"/>
      <c r="AIZ5" s="81"/>
      <c r="AJA5" s="81"/>
      <c r="AJB5" s="81"/>
      <c r="AJC5" s="81"/>
      <c r="AJD5" s="81"/>
      <c r="AJE5" s="81"/>
      <c r="AJF5" s="81"/>
      <c r="AJG5" s="81"/>
      <c r="AJH5" s="81"/>
      <c r="AJI5" s="81"/>
      <c r="AJJ5" s="81"/>
      <c r="AJK5" s="81"/>
      <c r="AJL5" s="81"/>
      <c r="AJM5" s="81"/>
      <c r="AJN5" s="81"/>
      <c r="AJO5" s="81"/>
      <c r="AJP5" s="81"/>
      <c r="AJQ5" s="81"/>
      <c r="AJR5" s="81"/>
      <c r="AJS5" s="81"/>
      <c r="AJT5" s="81"/>
      <c r="AJU5" s="81"/>
      <c r="AJV5" s="81"/>
      <c r="AJW5" s="81"/>
      <c r="AJX5" s="81"/>
      <c r="AJY5" s="81"/>
      <c r="AJZ5" s="81"/>
      <c r="AKA5" s="81"/>
      <c r="AKB5" s="81"/>
      <c r="AKC5" s="81"/>
      <c r="AKD5" s="81"/>
      <c r="AKE5" s="81"/>
      <c r="AKF5" s="81"/>
      <c r="AKG5" s="81"/>
      <c r="AKH5" s="81"/>
      <c r="AKI5" s="81"/>
      <c r="AKJ5" s="81"/>
      <c r="AKK5" s="81"/>
      <c r="AKL5" s="81"/>
      <c r="AKM5" s="81"/>
      <c r="AKN5" s="81"/>
      <c r="AKO5" s="81"/>
      <c r="AKP5" s="81"/>
      <c r="AKQ5" s="81"/>
      <c r="AKR5" s="81"/>
      <c r="AKS5" s="81"/>
      <c r="AKT5" s="81"/>
      <c r="AKU5" s="81"/>
      <c r="AKV5" s="81"/>
      <c r="AKW5" s="81"/>
      <c r="AKX5" s="81"/>
      <c r="AKY5" s="81"/>
      <c r="AKZ5" s="81"/>
      <c r="ALA5" s="81"/>
      <c r="ALB5" s="81"/>
      <c r="ALC5" s="81"/>
      <c r="ALD5" s="81"/>
      <c r="ALE5" s="81"/>
      <c r="ALF5" s="81"/>
      <c r="ALG5" s="81"/>
      <c r="ALH5" s="81"/>
      <c r="ALI5" s="81"/>
      <c r="ALJ5" s="81"/>
      <c r="ALK5" s="81"/>
      <c r="ALL5" s="81"/>
      <c r="ALM5" s="81"/>
      <c r="ALN5" s="81"/>
      <c r="ALO5" s="81"/>
      <c r="ALP5" s="81"/>
      <c r="ALQ5" s="81"/>
      <c r="ALR5" s="81"/>
      <c r="ALS5" s="81"/>
      <c r="ALT5" s="81"/>
      <c r="ALU5" s="81"/>
      <c r="ALV5" s="81"/>
      <c r="ALW5" s="81"/>
      <c r="ALX5" s="81"/>
      <c r="ALY5" s="81"/>
      <c r="ALZ5" s="81"/>
      <c r="AMA5" s="81"/>
      <c r="AMB5" s="81"/>
      <c r="AMC5" s="81"/>
      <c r="AMD5" s="81"/>
      <c r="AME5" s="81"/>
      <c r="AMF5" s="81"/>
      <c r="AMG5" s="81"/>
      <c r="AMH5" s="81"/>
    </row>
    <row r="6" spans="1:1022" s="80" customFormat="1" ht="20.100000000000001" customHeight="1">
      <c r="A6" s="370" t="s">
        <v>20</v>
      </c>
      <c r="B6" s="380" t="s">
        <v>351</v>
      </c>
      <c r="C6" s="381"/>
      <c r="D6" s="382"/>
      <c r="E6" s="381">
        <v>45</v>
      </c>
      <c r="F6" s="382"/>
      <c r="G6" s="382">
        <v>30</v>
      </c>
      <c r="H6" s="371">
        <v>0.6</v>
      </c>
      <c r="I6" s="372"/>
      <c r="J6" s="97">
        <v>2</v>
      </c>
      <c r="K6" s="98" t="s">
        <v>22</v>
      </c>
      <c r="L6" s="98"/>
      <c r="M6" s="98"/>
      <c r="N6" s="116" t="s">
        <v>333</v>
      </c>
      <c r="O6" s="98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  <c r="AHB6" s="81"/>
      <c r="AHC6" s="81"/>
      <c r="AHD6" s="81"/>
      <c r="AHE6" s="81"/>
      <c r="AHF6" s="81"/>
      <c r="AHG6" s="81"/>
      <c r="AHH6" s="81"/>
      <c r="AHI6" s="81"/>
      <c r="AHJ6" s="81"/>
      <c r="AHK6" s="81"/>
      <c r="AHL6" s="81"/>
      <c r="AHM6" s="81"/>
      <c r="AHN6" s="81"/>
      <c r="AHO6" s="81"/>
      <c r="AHP6" s="81"/>
      <c r="AHQ6" s="81"/>
      <c r="AHR6" s="81"/>
      <c r="AHS6" s="81"/>
      <c r="AHT6" s="81"/>
      <c r="AHU6" s="81"/>
      <c r="AHV6" s="81"/>
      <c r="AHW6" s="81"/>
      <c r="AHX6" s="81"/>
      <c r="AHY6" s="81"/>
      <c r="AHZ6" s="81"/>
      <c r="AIA6" s="81"/>
      <c r="AIB6" s="81"/>
      <c r="AIC6" s="81"/>
      <c r="AID6" s="81"/>
      <c r="AIE6" s="81"/>
      <c r="AIF6" s="81"/>
      <c r="AIG6" s="81"/>
      <c r="AIH6" s="81"/>
      <c r="AII6" s="81"/>
      <c r="AIJ6" s="81"/>
      <c r="AIK6" s="81"/>
      <c r="AIL6" s="81"/>
      <c r="AIM6" s="81"/>
      <c r="AIN6" s="81"/>
      <c r="AIO6" s="81"/>
      <c r="AIP6" s="81"/>
      <c r="AIQ6" s="81"/>
      <c r="AIR6" s="81"/>
      <c r="AIS6" s="81"/>
      <c r="AIT6" s="81"/>
      <c r="AIU6" s="81"/>
      <c r="AIV6" s="81"/>
      <c r="AIW6" s="81"/>
      <c r="AIX6" s="81"/>
      <c r="AIY6" s="81"/>
      <c r="AIZ6" s="81"/>
      <c r="AJA6" s="81"/>
      <c r="AJB6" s="81"/>
      <c r="AJC6" s="81"/>
      <c r="AJD6" s="81"/>
      <c r="AJE6" s="81"/>
      <c r="AJF6" s="81"/>
      <c r="AJG6" s="81"/>
      <c r="AJH6" s="81"/>
      <c r="AJI6" s="81"/>
      <c r="AJJ6" s="81"/>
      <c r="AJK6" s="81"/>
      <c r="AJL6" s="81"/>
      <c r="AJM6" s="81"/>
      <c r="AJN6" s="81"/>
      <c r="AJO6" s="81"/>
      <c r="AJP6" s="81"/>
      <c r="AJQ6" s="81"/>
      <c r="AJR6" s="81"/>
      <c r="AJS6" s="81"/>
      <c r="AJT6" s="81"/>
      <c r="AJU6" s="81"/>
      <c r="AJV6" s="81"/>
      <c r="AJW6" s="81"/>
      <c r="AJX6" s="81"/>
      <c r="AJY6" s="81"/>
      <c r="AJZ6" s="81"/>
      <c r="AKA6" s="81"/>
      <c r="AKB6" s="81"/>
      <c r="AKC6" s="81"/>
      <c r="AKD6" s="81"/>
      <c r="AKE6" s="81"/>
      <c r="AKF6" s="81"/>
      <c r="AKG6" s="81"/>
      <c r="AKH6" s="81"/>
      <c r="AKI6" s="81"/>
      <c r="AKJ6" s="81"/>
      <c r="AKK6" s="81"/>
      <c r="AKL6" s="81"/>
      <c r="AKM6" s="81"/>
      <c r="AKN6" s="81"/>
      <c r="AKO6" s="81"/>
      <c r="AKP6" s="81"/>
      <c r="AKQ6" s="81"/>
      <c r="AKR6" s="81"/>
      <c r="AKS6" s="81"/>
      <c r="AKT6" s="81"/>
      <c r="AKU6" s="81"/>
      <c r="AKV6" s="81"/>
      <c r="AKW6" s="81"/>
      <c r="AKX6" s="81"/>
      <c r="AKY6" s="81"/>
      <c r="AKZ6" s="81"/>
      <c r="ALA6" s="81"/>
      <c r="ALB6" s="81"/>
      <c r="ALC6" s="81"/>
      <c r="ALD6" s="81"/>
      <c r="ALE6" s="81"/>
      <c r="ALF6" s="81"/>
      <c r="ALG6" s="81"/>
      <c r="ALH6" s="81"/>
      <c r="ALI6" s="81"/>
      <c r="ALJ6" s="81"/>
      <c r="ALK6" s="81"/>
      <c r="ALL6" s="81"/>
      <c r="ALM6" s="81"/>
      <c r="ALN6" s="81"/>
      <c r="ALO6" s="81"/>
      <c r="ALP6" s="81"/>
      <c r="ALQ6" s="81"/>
      <c r="ALR6" s="81"/>
      <c r="ALS6" s="81"/>
      <c r="ALT6" s="81"/>
      <c r="ALU6" s="81"/>
      <c r="ALV6" s="81"/>
      <c r="ALW6" s="81"/>
      <c r="ALX6" s="81"/>
      <c r="ALY6" s="81"/>
      <c r="ALZ6" s="81"/>
      <c r="AMA6" s="81"/>
      <c r="AMB6" s="81"/>
      <c r="AMC6" s="81"/>
      <c r="AMD6" s="81"/>
      <c r="AME6" s="81"/>
      <c r="AMF6" s="81"/>
      <c r="AMG6" s="81"/>
      <c r="AMH6" s="81"/>
    </row>
    <row r="7" spans="1:1022" s="80" customFormat="1" ht="20.100000000000001" customHeight="1">
      <c r="A7" s="370" t="s">
        <v>20</v>
      </c>
      <c r="B7" s="380" t="s">
        <v>350</v>
      </c>
      <c r="C7" s="381"/>
      <c r="D7" s="382"/>
      <c r="E7" s="381">
        <v>15</v>
      </c>
      <c r="F7" s="382"/>
      <c r="G7" s="382">
        <v>2</v>
      </c>
      <c r="H7" s="371">
        <v>0.2</v>
      </c>
      <c r="I7" s="372"/>
      <c r="J7" s="97">
        <v>1</v>
      </c>
      <c r="K7" s="98" t="s">
        <v>155</v>
      </c>
      <c r="L7" s="98"/>
      <c r="M7" s="98"/>
      <c r="N7" s="116" t="s">
        <v>333</v>
      </c>
      <c r="O7" s="98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  <c r="AHB7" s="81"/>
      <c r="AHC7" s="81"/>
      <c r="AHD7" s="81"/>
      <c r="AHE7" s="81"/>
      <c r="AHF7" s="81"/>
      <c r="AHG7" s="81"/>
      <c r="AHH7" s="81"/>
      <c r="AHI7" s="81"/>
      <c r="AHJ7" s="81"/>
      <c r="AHK7" s="81"/>
      <c r="AHL7" s="81"/>
      <c r="AHM7" s="81"/>
      <c r="AHN7" s="81"/>
      <c r="AHO7" s="81"/>
      <c r="AHP7" s="81"/>
      <c r="AHQ7" s="81"/>
      <c r="AHR7" s="81"/>
      <c r="AHS7" s="81"/>
      <c r="AHT7" s="81"/>
      <c r="AHU7" s="81"/>
      <c r="AHV7" s="81"/>
      <c r="AHW7" s="81"/>
      <c r="AHX7" s="81"/>
      <c r="AHY7" s="81"/>
      <c r="AHZ7" s="81"/>
      <c r="AIA7" s="81"/>
      <c r="AIB7" s="81"/>
      <c r="AIC7" s="81"/>
      <c r="AID7" s="81"/>
      <c r="AIE7" s="81"/>
      <c r="AIF7" s="81"/>
      <c r="AIG7" s="81"/>
      <c r="AIH7" s="81"/>
      <c r="AII7" s="81"/>
      <c r="AIJ7" s="81"/>
      <c r="AIK7" s="81"/>
      <c r="AIL7" s="81"/>
      <c r="AIM7" s="81"/>
      <c r="AIN7" s="81"/>
      <c r="AIO7" s="81"/>
      <c r="AIP7" s="81"/>
      <c r="AIQ7" s="81"/>
      <c r="AIR7" s="81"/>
      <c r="AIS7" s="81"/>
      <c r="AIT7" s="81"/>
      <c r="AIU7" s="81"/>
      <c r="AIV7" s="81"/>
      <c r="AIW7" s="81"/>
      <c r="AIX7" s="81"/>
      <c r="AIY7" s="81"/>
      <c r="AIZ7" s="81"/>
      <c r="AJA7" s="81"/>
      <c r="AJB7" s="81"/>
      <c r="AJC7" s="81"/>
      <c r="AJD7" s="81"/>
      <c r="AJE7" s="81"/>
      <c r="AJF7" s="81"/>
      <c r="AJG7" s="81"/>
      <c r="AJH7" s="81"/>
      <c r="AJI7" s="81"/>
      <c r="AJJ7" s="81"/>
      <c r="AJK7" s="81"/>
      <c r="AJL7" s="81"/>
      <c r="AJM7" s="81"/>
      <c r="AJN7" s="81"/>
      <c r="AJO7" s="81"/>
      <c r="AJP7" s="81"/>
      <c r="AJQ7" s="81"/>
      <c r="AJR7" s="81"/>
      <c r="AJS7" s="81"/>
      <c r="AJT7" s="81"/>
      <c r="AJU7" s="81"/>
      <c r="AJV7" s="81"/>
      <c r="AJW7" s="81"/>
      <c r="AJX7" s="81"/>
      <c r="AJY7" s="81"/>
      <c r="AJZ7" s="81"/>
      <c r="AKA7" s="81"/>
      <c r="AKB7" s="81"/>
      <c r="AKC7" s="81"/>
      <c r="AKD7" s="81"/>
      <c r="AKE7" s="81"/>
      <c r="AKF7" s="81"/>
      <c r="AKG7" s="81"/>
      <c r="AKH7" s="81"/>
      <c r="AKI7" s="81"/>
      <c r="AKJ7" s="81"/>
      <c r="AKK7" s="81"/>
      <c r="AKL7" s="81"/>
      <c r="AKM7" s="81"/>
      <c r="AKN7" s="81"/>
      <c r="AKO7" s="81"/>
      <c r="AKP7" s="81"/>
      <c r="AKQ7" s="81"/>
      <c r="AKR7" s="81"/>
      <c r="AKS7" s="81"/>
      <c r="AKT7" s="81"/>
      <c r="AKU7" s="81"/>
      <c r="AKV7" s="81"/>
      <c r="AKW7" s="81"/>
      <c r="AKX7" s="81"/>
      <c r="AKY7" s="81"/>
      <c r="AKZ7" s="81"/>
      <c r="ALA7" s="81"/>
      <c r="ALB7" s="81"/>
      <c r="ALC7" s="81"/>
      <c r="ALD7" s="81"/>
      <c r="ALE7" s="81"/>
      <c r="ALF7" s="81"/>
      <c r="ALG7" s="81"/>
      <c r="ALH7" s="81"/>
      <c r="ALI7" s="81"/>
      <c r="ALJ7" s="81"/>
      <c r="ALK7" s="81"/>
      <c r="ALL7" s="81"/>
      <c r="ALM7" s="81"/>
      <c r="ALN7" s="81"/>
      <c r="ALO7" s="81"/>
      <c r="ALP7" s="81"/>
      <c r="ALQ7" s="81"/>
      <c r="ALR7" s="81"/>
      <c r="ALS7" s="81"/>
      <c r="ALT7" s="81"/>
      <c r="ALU7" s="81"/>
      <c r="ALV7" s="81"/>
      <c r="ALW7" s="81"/>
      <c r="ALX7" s="81"/>
      <c r="ALY7" s="81"/>
      <c r="ALZ7" s="81"/>
      <c r="AMA7" s="81"/>
      <c r="AMB7" s="81"/>
      <c r="AMC7" s="81"/>
      <c r="AMD7" s="81"/>
      <c r="AME7" s="81"/>
      <c r="AMF7" s="81"/>
      <c r="AMG7" s="81"/>
      <c r="AMH7" s="81"/>
    </row>
    <row r="8" spans="1:1022" s="80" customFormat="1" ht="20.100000000000001" customHeight="1">
      <c r="A8" s="370" t="s">
        <v>20</v>
      </c>
      <c r="B8" s="380" t="s">
        <v>349</v>
      </c>
      <c r="C8" s="381"/>
      <c r="D8" s="382"/>
      <c r="E8" s="381">
        <v>15</v>
      </c>
      <c r="F8" s="382"/>
      <c r="G8" s="382">
        <v>8</v>
      </c>
      <c r="H8" s="371">
        <v>0.2</v>
      </c>
      <c r="I8" s="372"/>
      <c r="J8" s="97">
        <v>1</v>
      </c>
      <c r="K8" s="98" t="s">
        <v>155</v>
      </c>
      <c r="L8" s="98"/>
      <c r="M8" s="98"/>
      <c r="N8" s="116" t="s">
        <v>333</v>
      </c>
      <c r="O8" s="98"/>
      <c r="P8" s="81">
        <v>1</v>
      </c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  <c r="AHB8" s="81"/>
      <c r="AHC8" s="81"/>
      <c r="AHD8" s="81"/>
      <c r="AHE8" s="81"/>
      <c r="AHF8" s="81"/>
      <c r="AHG8" s="81"/>
      <c r="AHH8" s="81"/>
      <c r="AHI8" s="81"/>
      <c r="AHJ8" s="81"/>
      <c r="AHK8" s="81"/>
      <c r="AHL8" s="81"/>
      <c r="AHM8" s="81"/>
      <c r="AHN8" s="81"/>
      <c r="AHO8" s="81"/>
      <c r="AHP8" s="81"/>
      <c r="AHQ8" s="81"/>
      <c r="AHR8" s="81"/>
      <c r="AHS8" s="81"/>
      <c r="AHT8" s="81"/>
      <c r="AHU8" s="81"/>
      <c r="AHV8" s="81"/>
      <c r="AHW8" s="81"/>
      <c r="AHX8" s="81"/>
      <c r="AHY8" s="81"/>
      <c r="AHZ8" s="81"/>
      <c r="AIA8" s="81"/>
      <c r="AIB8" s="81"/>
      <c r="AIC8" s="81"/>
      <c r="AID8" s="81"/>
      <c r="AIE8" s="81"/>
      <c r="AIF8" s="81"/>
      <c r="AIG8" s="81"/>
      <c r="AIH8" s="81"/>
      <c r="AII8" s="81"/>
      <c r="AIJ8" s="81"/>
      <c r="AIK8" s="81"/>
      <c r="AIL8" s="81"/>
      <c r="AIM8" s="81"/>
      <c r="AIN8" s="81"/>
      <c r="AIO8" s="81"/>
      <c r="AIP8" s="81"/>
      <c r="AIQ8" s="81"/>
      <c r="AIR8" s="81"/>
      <c r="AIS8" s="81"/>
      <c r="AIT8" s="81"/>
      <c r="AIU8" s="81"/>
      <c r="AIV8" s="81"/>
      <c r="AIW8" s="81"/>
      <c r="AIX8" s="81"/>
      <c r="AIY8" s="81"/>
      <c r="AIZ8" s="81"/>
      <c r="AJA8" s="81"/>
      <c r="AJB8" s="81"/>
      <c r="AJC8" s="81"/>
      <c r="AJD8" s="81"/>
      <c r="AJE8" s="81"/>
      <c r="AJF8" s="81"/>
      <c r="AJG8" s="81"/>
      <c r="AJH8" s="81"/>
      <c r="AJI8" s="81"/>
      <c r="AJJ8" s="81"/>
      <c r="AJK8" s="81"/>
      <c r="AJL8" s="81"/>
      <c r="AJM8" s="81"/>
      <c r="AJN8" s="81"/>
      <c r="AJO8" s="81"/>
      <c r="AJP8" s="81"/>
      <c r="AJQ8" s="81"/>
      <c r="AJR8" s="81"/>
      <c r="AJS8" s="81"/>
      <c r="AJT8" s="81"/>
      <c r="AJU8" s="81"/>
      <c r="AJV8" s="81"/>
      <c r="AJW8" s="81"/>
      <c r="AJX8" s="81"/>
      <c r="AJY8" s="81"/>
      <c r="AJZ8" s="81"/>
      <c r="AKA8" s="81"/>
      <c r="AKB8" s="81"/>
      <c r="AKC8" s="81"/>
      <c r="AKD8" s="81"/>
      <c r="AKE8" s="81"/>
      <c r="AKF8" s="81"/>
      <c r="AKG8" s="81"/>
      <c r="AKH8" s="81"/>
      <c r="AKI8" s="81"/>
      <c r="AKJ8" s="81"/>
      <c r="AKK8" s="81"/>
      <c r="AKL8" s="81"/>
      <c r="AKM8" s="81"/>
      <c r="AKN8" s="81"/>
      <c r="AKO8" s="81"/>
      <c r="AKP8" s="81"/>
      <c r="AKQ8" s="81"/>
      <c r="AKR8" s="81"/>
      <c r="AKS8" s="81"/>
      <c r="AKT8" s="81"/>
      <c r="AKU8" s="81"/>
      <c r="AKV8" s="81"/>
      <c r="AKW8" s="81"/>
      <c r="AKX8" s="81"/>
      <c r="AKY8" s="81"/>
      <c r="AKZ8" s="81"/>
      <c r="ALA8" s="81"/>
      <c r="ALB8" s="81"/>
      <c r="ALC8" s="81"/>
      <c r="ALD8" s="81"/>
      <c r="ALE8" s="81"/>
      <c r="ALF8" s="81"/>
      <c r="ALG8" s="81"/>
      <c r="ALH8" s="81"/>
      <c r="ALI8" s="81"/>
      <c r="ALJ8" s="81"/>
      <c r="ALK8" s="81"/>
      <c r="ALL8" s="81"/>
      <c r="ALM8" s="81"/>
      <c r="ALN8" s="81"/>
      <c r="ALO8" s="81"/>
      <c r="ALP8" s="81"/>
      <c r="ALQ8" s="81"/>
      <c r="ALR8" s="81"/>
      <c r="ALS8" s="81"/>
      <c r="ALT8" s="81"/>
      <c r="ALU8" s="81"/>
      <c r="ALV8" s="81"/>
      <c r="ALW8" s="81"/>
      <c r="ALX8" s="81"/>
      <c r="ALY8" s="81"/>
      <c r="ALZ8" s="81"/>
      <c r="AMA8" s="81"/>
      <c r="AMB8" s="81"/>
      <c r="AMC8" s="81"/>
      <c r="AMD8" s="81"/>
      <c r="AME8" s="81"/>
      <c r="AMF8" s="81"/>
      <c r="AMG8" s="81"/>
      <c r="AMH8" s="81"/>
    </row>
    <row r="9" spans="1:1022" s="80" customFormat="1" ht="20.100000000000001" customHeight="1">
      <c r="A9" s="85" t="s">
        <v>17</v>
      </c>
      <c r="B9" s="106" t="s">
        <v>334</v>
      </c>
      <c r="C9" s="87">
        <f>SUM(D9:F9)</f>
        <v>30</v>
      </c>
      <c r="D9" s="87">
        <f>SUM(D10:D10)</f>
        <v>0</v>
      </c>
      <c r="E9" s="87">
        <f>SUM(E10:E10)</f>
        <v>30</v>
      </c>
      <c r="F9" s="87">
        <f>SUM(F10:F10)</f>
        <v>0</v>
      </c>
      <c r="G9" s="87">
        <f>SUM(G10:G10)</f>
        <v>4</v>
      </c>
      <c r="H9" s="88"/>
      <c r="I9" s="89">
        <v>3</v>
      </c>
      <c r="J9" s="90"/>
      <c r="K9" s="91"/>
      <c r="L9" s="91"/>
      <c r="M9" s="92" t="s">
        <v>19</v>
      </c>
      <c r="N9" s="104"/>
      <c r="O9" s="9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  <c r="AHB9" s="81"/>
      <c r="AHC9" s="81"/>
      <c r="AHD9" s="81"/>
      <c r="AHE9" s="81"/>
      <c r="AHF9" s="81"/>
      <c r="AHG9" s="81"/>
      <c r="AHH9" s="81"/>
      <c r="AHI9" s="81"/>
      <c r="AHJ9" s="81"/>
      <c r="AHK9" s="81"/>
      <c r="AHL9" s="81"/>
      <c r="AHM9" s="81"/>
      <c r="AHN9" s="81"/>
      <c r="AHO9" s="81"/>
      <c r="AHP9" s="81"/>
      <c r="AHQ9" s="81"/>
      <c r="AHR9" s="81"/>
      <c r="AHS9" s="81"/>
      <c r="AHT9" s="81"/>
      <c r="AHU9" s="81"/>
      <c r="AHV9" s="81"/>
      <c r="AHW9" s="81"/>
      <c r="AHX9" s="81"/>
      <c r="AHY9" s="81"/>
      <c r="AHZ9" s="81"/>
      <c r="AIA9" s="81"/>
      <c r="AIB9" s="81"/>
      <c r="AIC9" s="81"/>
      <c r="AID9" s="81"/>
      <c r="AIE9" s="81"/>
      <c r="AIF9" s="81"/>
      <c r="AIG9" s="81"/>
      <c r="AIH9" s="81"/>
      <c r="AII9" s="81"/>
      <c r="AIJ9" s="81"/>
      <c r="AIK9" s="81"/>
      <c r="AIL9" s="81"/>
      <c r="AIM9" s="81"/>
      <c r="AIN9" s="81"/>
      <c r="AIO9" s="81"/>
      <c r="AIP9" s="81"/>
      <c r="AIQ9" s="81"/>
      <c r="AIR9" s="81"/>
      <c r="AIS9" s="81"/>
      <c r="AIT9" s="81"/>
      <c r="AIU9" s="81"/>
      <c r="AIV9" s="81"/>
      <c r="AIW9" s="81"/>
      <c r="AIX9" s="81"/>
      <c r="AIY9" s="81"/>
      <c r="AIZ9" s="81"/>
      <c r="AJA9" s="81"/>
      <c r="AJB9" s="81"/>
      <c r="AJC9" s="81"/>
      <c r="AJD9" s="81"/>
      <c r="AJE9" s="81"/>
      <c r="AJF9" s="81"/>
      <c r="AJG9" s="81"/>
      <c r="AJH9" s="81"/>
      <c r="AJI9" s="81"/>
      <c r="AJJ9" s="81"/>
      <c r="AJK9" s="81"/>
      <c r="AJL9" s="81"/>
      <c r="AJM9" s="81"/>
      <c r="AJN9" s="81"/>
      <c r="AJO9" s="81"/>
      <c r="AJP9" s="81"/>
      <c r="AJQ9" s="81"/>
      <c r="AJR9" s="81"/>
      <c r="AJS9" s="81"/>
      <c r="AJT9" s="81"/>
      <c r="AJU9" s="81"/>
      <c r="AJV9" s="81"/>
      <c r="AJW9" s="81"/>
      <c r="AJX9" s="81"/>
      <c r="AJY9" s="81"/>
      <c r="AJZ9" s="81"/>
      <c r="AKA9" s="81"/>
      <c r="AKB9" s="81"/>
      <c r="AKC9" s="81"/>
      <c r="AKD9" s="81"/>
      <c r="AKE9" s="81"/>
      <c r="AKF9" s="81"/>
      <c r="AKG9" s="81"/>
      <c r="AKH9" s="81"/>
      <c r="AKI9" s="81"/>
      <c r="AKJ9" s="81"/>
      <c r="AKK9" s="81"/>
      <c r="AKL9" s="81"/>
      <c r="AKM9" s="81"/>
      <c r="AKN9" s="81"/>
      <c r="AKO9" s="81"/>
      <c r="AKP9" s="81"/>
      <c r="AKQ9" s="81"/>
      <c r="AKR9" s="81"/>
      <c r="AKS9" s="81"/>
      <c r="AKT9" s="81"/>
      <c r="AKU9" s="81"/>
      <c r="AKV9" s="81"/>
      <c r="AKW9" s="81"/>
      <c r="AKX9" s="81"/>
      <c r="AKY9" s="81"/>
      <c r="AKZ9" s="81"/>
      <c r="ALA9" s="81"/>
      <c r="ALB9" s="81"/>
      <c r="ALC9" s="81"/>
      <c r="ALD9" s="81"/>
      <c r="ALE9" s="81"/>
      <c r="ALF9" s="81"/>
      <c r="ALG9" s="81"/>
      <c r="ALH9" s="81"/>
      <c r="ALI9" s="81"/>
      <c r="ALJ9" s="81"/>
      <c r="ALK9" s="81"/>
      <c r="ALL9" s="81"/>
      <c r="ALM9" s="81"/>
      <c r="ALN9" s="81"/>
      <c r="ALO9" s="81"/>
      <c r="ALP9" s="81"/>
      <c r="ALQ9" s="81"/>
      <c r="ALR9" s="81"/>
      <c r="ALS9" s="81"/>
      <c r="ALT9" s="81"/>
      <c r="ALU9" s="81"/>
      <c r="ALV9" s="81"/>
      <c r="ALW9" s="81"/>
      <c r="ALX9" s="81"/>
      <c r="ALY9" s="81"/>
      <c r="ALZ9" s="81"/>
      <c r="AMA9" s="81"/>
      <c r="AMB9" s="81"/>
      <c r="AMC9" s="81"/>
      <c r="AMD9" s="81"/>
      <c r="AME9" s="81"/>
      <c r="AMF9" s="81"/>
      <c r="AMG9" s="81"/>
      <c r="AMH9" s="81"/>
    </row>
    <row r="10" spans="1:1022" ht="20.100000000000001" customHeight="1">
      <c r="A10" s="93" t="s">
        <v>20</v>
      </c>
      <c r="B10" s="107" t="s">
        <v>334</v>
      </c>
      <c r="C10" s="95"/>
      <c r="D10" s="95">
        <v>0</v>
      </c>
      <c r="E10" s="351">
        <v>30</v>
      </c>
      <c r="F10" s="95">
        <v>0</v>
      </c>
      <c r="G10" s="95">
        <v>4</v>
      </c>
      <c r="H10" s="96">
        <f>3/3</f>
        <v>1</v>
      </c>
      <c r="I10" s="96"/>
      <c r="J10" s="97">
        <v>3</v>
      </c>
      <c r="K10" s="98" t="s">
        <v>22</v>
      </c>
      <c r="L10" s="99"/>
      <c r="M10" s="98" t="s">
        <v>23</v>
      </c>
      <c r="N10" s="116" t="s">
        <v>333</v>
      </c>
      <c r="O10" s="99" t="s">
        <v>28</v>
      </c>
      <c r="P10" s="170"/>
    </row>
    <row r="11" spans="1:1022" ht="20.100000000000001" customHeight="1">
      <c r="A11" s="169" t="s">
        <v>135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</row>
    <row r="12" spans="1:1022" ht="20.100000000000001" customHeight="1">
      <c r="A12" s="169" t="s">
        <v>173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</row>
    <row r="13" spans="1:1022" ht="20.100000000000001" customHeight="1">
      <c r="A13" s="379" t="s">
        <v>347</v>
      </c>
      <c r="B13" s="378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</row>
    <row r="14" spans="1:1022" ht="20.100000000000001" customHeight="1">
      <c r="A14" s="377" t="s">
        <v>348</v>
      </c>
      <c r="B14" s="378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</row>
    <row r="15" spans="1:1022" ht="20.100000000000001" customHeight="1">
      <c r="A15" s="170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</row>
    <row r="22" spans="11:11">
      <c r="K22" s="125"/>
    </row>
  </sheetData>
  <conditionalFormatting sqref="B6:B8">
    <cfRule type="duplicateValues" dxfId="4" priority="5"/>
  </conditionalFormatting>
  <conditionalFormatting sqref="B6:B8">
    <cfRule type="duplicateValues" dxfId="3" priority="4"/>
  </conditionalFormatting>
  <conditionalFormatting sqref="B6:B8">
    <cfRule type="duplicateValues" dxfId="2" priority="3"/>
  </conditionalFormatting>
  <conditionalFormatting sqref="B6:B8">
    <cfRule type="duplicateValues" dxfId="1" priority="2"/>
  </conditionalFormatting>
  <conditionalFormatting sqref="B6:B8">
    <cfRule type="duplicateValues" dxfId="0" priority="1"/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AA92F-E46E-4FBB-B267-223A1AC5325D}">
  <sheetPr>
    <tabColor rgb="FFFFFF00"/>
  </sheetPr>
  <dimension ref="A1:AL24"/>
  <sheetViews>
    <sheetView zoomScale="40" zoomScaleNormal="40" workbookViewId="0">
      <selection activeCell="B1" sqref="B1:B1048576"/>
    </sheetView>
  </sheetViews>
  <sheetFormatPr baseColWidth="10" defaultColWidth="11" defaultRowHeight="15.75"/>
  <cols>
    <col min="1" max="1" width="25" customWidth="1"/>
    <col min="2" max="2" width="35" customWidth="1"/>
  </cols>
  <sheetData>
    <row r="1" spans="1:38" ht="105">
      <c r="A1" s="253" t="s">
        <v>0</v>
      </c>
      <c r="B1" s="253" t="s">
        <v>1</v>
      </c>
      <c r="C1" s="254" t="s">
        <v>2</v>
      </c>
      <c r="D1" s="254" t="s">
        <v>3</v>
      </c>
      <c r="E1" s="254" t="s">
        <v>4</v>
      </c>
      <c r="F1" s="254" t="s">
        <v>5</v>
      </c>
      <c r="G1" s="254" t="s">
        <v>6</v>
      </c>
      <c r="H1" s="253" t="s">
        <v>7</v>
      </c>
      <c r="I1" s="253" t="s">
        <v>8</v>
      </c>
      <c r="J1" s="255" t="s">
        <v>9</v>
      </c>
      <c r="K1" s="255" t="s">
        <v>10</v>
      </c>
      <c r="L1" s="255" t="s">
        <v>11</v>
      </c>
      <c r="M1" s="255" t="s">
        <v>12</v>
      </c>
      <c r="N1" s="256" t="s">
        <v>13</v>
      </c>
      <c r="O1" s="257" t="s">
        <v>14</v>
      </c>
      <c r="P1" s="257" t="s">
        <v>15</v>
      </c>
    </row>
    <row r="2" spans="1:38" ht="45">
      <c r="A2" s="258"/>
      <c r="B2" s="258" t="s">
        <v>86</v>
      </c>
      <c r="C2" s="259" t="e">
        <f t="shared" ref="C2:C3" si="0">SUM(D2:F2)</f>
        <v>#REF!</v>
      </c>
      <c r="D2" s="259" t="e">
        <f>SUM(D3,D6,D18,#REF!)</f>
        <v>#REF!</v>
      </c>
      <c r="E2" s="259" t="e">
        <f>SUM(E3,E6,E18,#REF!)</f>
        <v>#REF!</v>
      </c>
      <c r="F2" s="259" t="e">
        <f>SUM(F3,F6,F18,#REF!)</f>
        <v>#REF!</v>
      </c>
      <c r="G2" s="259" t="e">
        <f>SUM(G3,G6,G18,#REF!)</f>
        <v>#REF!</v>
      </c>
      <c r="H2" s="260"/>
      <c r="I2" s="260" t="e">
        <f>SUM(I3,I6,I18,#REF!)</f>
        <v>#REF!</v>
      </c>
      <c r="J2" s="258"/>
      <c r="K2" s="258"/>
      <c r="L2" s="261"/>
      <c r="M2" s="261"/>
      <c r="N2" s="261"/>
      <c r="O2" s="261"/>
      <c r="P2" s="261"/>
    </row>
    <row r="3" spans="1:38" ht="30">
      <c r="A3" s="262" t="s">
        <v>17</v>
      </c>
      <c r="B3" s="263" t="s">
        <v>87</v>
      </c>
      <c r="C3" s="264">
        <f t="shared" si="0"/>
        <v>72</v>
      </c>
      <c r="D3" s="264">
        <f>SUM(D4:D5)</f>
        <v>24</v>
      </c>
      <c r="E3" s="264">
        <f>SUM(E4:E5)</f>
        <v>48</v>
      </c>
      <c r="F3" s="264">
        <f>SUM(F4:F5)</f>
        <v>0</v>
      </c>
      <c r="G3" s="264">
        <f>SUM(G4:G5)</f>
        <v>12</v>
      </c>
      <c r="H3" s="265"/>
      <c r="I3" s="265">
        <v>6</v>
      </c>
      <c r="J3" s="266"/>
      <c r="K3" s="266"/>
      <c r="L3" s="266"/>
      <c r="M3" s="266" t="s">
        <v>19</v>
      </c>
      <c r="N3" s="266" t="s">
        <v>19</v>
      </c>
      <c r="O3" s="266"/>
      <c r="P3" s="266"/>
    </row>
    <row r="4" spans="1:38" s="18" customFormat="1" ht="15.75" customHeight="1">
      <c r="A4" s="268" t="s">
        <v>20</v>
      </c>
      <c r="B4" s="268" t="s">
        <v>88</v>
      </c>
      <c r="C4" s="41"/>
      <c r="D4" s="175">
        <v>12</v>
      </c>
      <c r="E4" s="175">
        <v>24</v>
      </c>
      <c r="F4" s="175">
        <v>0</v>
      </c>
      <c r="G4" s="175">
        <v>0</v>
      </c>
      <c r="H4" s="320">
        <v>0.5</v>
      </c>
      <c r="I4" s="290">
        <v>3</v>
      </c>
      <c r="J4" s="272">
        <v>3</v>
      </c>
      <c r="K4" s="272" t="s">
        <v>22</v>
      </c>
      <c r="L4" s="23"/>
      <c r="M4" s="23" t="s">
        <v>23</v>
      </c>
      <c r="N4" s="272" t="s">
        <v>38</v>
      </c>
      <c r="O4" s="272" t="s">
        <v>25</v>
      </c>
      <c r="P4" s="272"/>
      <c r="Q4" s="26"/>
    </row>
    <row r="5" spans="1:38" ht="45">
      <c r="A5" s="267" t="s">
        <v>20</v>
      </c>
      <c r="B5" s="268" t="s">
        <v>89</v>
      </c>
      <c r="C5" s="269"/>
      <c r="D5" s="175">
        <v>12</v>
      </c>
      <c r="E5" s="175">
        <v>24</v>
      </c>
      <c r="F5" s="269"/>
      <c r="G5" s="335">
        <v>12</v>
      </c>
      <c r="H5" s="320">
        <v>0.5</v>
      </c>
      <c r="I5" s="290">
        <v>3</v>
      </c>
      <c r="J5" s="272">
        <v>2</v>
      </c>
      <c r="K5" s="272" t="s">
        <v>22</v>
      </c>
      <c r="L5" s="272"/>
      <c r="M5" s="272" t="s">
        <v>23</v>
      </c>
      <c r="N5" s="187" t="s">
        <v>90</v>
      </c>
      <c r="O5" s="272" t="s">
        <v>25</v>
      </c>
      <c r="P5" s="272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8"/>
      <c r="AL5" s="278"/>
    </row>
    <row r="6" spans="1:38" ht="52.5" customHeight="1">
      <c r="A6" s="262" t="s">
        <v>17</v>
      </c>
      <c r="B6" s="263" t="s">
        <v>91</v>
      </c>
      <c r="C6" s="264">
        <f>SUM(E6:G6)</f>
        <v>108</v>
      </c>
      <c r="D6" s="264">
        <f>12*3</f>
        <v>36</v>
      </c>
      <c r="E6" s="264">
        <f>24*3</f>
        <v>72</v>
      </c>
      <c r="F6" s="264">
        <v>0</v>
      </c>
      <c r="G6" s="264">
        <f>12*3</f>
        <v>36</v>
      </c>
      <c r="H6" s="265"/>
      <c r="I6" s="265">
        <v>9</v>
      </c>
      <c r="J6" s="266"/>
      <c r="K6" s="266"/>
      <c r="L6" s="266"/>
      <c r="M6" s="266" t="s">
        <v>19</v>
      </c>
      <c r="N6" s="266" t="s">
        <v>19</v>
      </c>
      <c r="O6" s="266"/>
      <c r="P6" s="266"/>
    </row>
    <row r="7" spans="1:38">
      <c r="A7" s="267" t="s">
        <v>30</v>
      </c>
      <c r="B7" s="268" t="s">
        <v>31</v>
      </c>
      <c r="C7" s="190" t="s">
        <v>32</v>
      </c>
      <c r="D7" s="175">
        <v>0</v>
      </c>
      <c r="E7" s="175">
        <v>3</v>
      </c>
      <c r="F7" s="269"/>
      <c r="G7" s="269">
        <v>60</v>
      </c>
      <c r="H7" s="320">
        <v>0.33</v>
      </c>
      <c r="I7" s="270">
        <v>3</v>
      </c>
      <c r="J7" s="271">
        <v>3</v>
      </c>
      <c r="K7" s="271" t="s">
        <v>22</v>
      </c>
      <c r="L7" s="272"/>
      <c r="M7" s="272" t="s">
        <v>23</v>
      </c>
      <c r="N7" s="273" t="s">
        <v>33</v>
      </c>
      <c r="O7" s="272" t="s">
        <v>25</v>
      </c>
      <c r="P7" s="272"/>
    </row>
    <row r="8" spans="1:38" ht="15.75" customHeight="1">
      <c r="A8" s="267" t="s">
        <v>92</v>
      </c>
      <c r="B8" s="268" t="s">
        <v>93</v>
      </c>
      <c r="C8" s="269"/>
      <c r="D8" s="175">
        <v>12</v>
      </c>
      <c r="E8" s="175">
        <v>24</v>
      </c>
      <c r="F8" s="269"/>
      <c r="G8" s="269">
        <v>12</v>
      </c>
      <c r="H8" s="320">
        <v>0.33</v>
      </c>
      <c r="I8" s="270">
        <v>3</v>
      </c>
      <c r="J8" s="272">
        <v>2</v>
      </c>
      <c r="K8" s="272" t="s">
        <v>22</v>
      </c>
      <c r="L8" s="272"/>
      <c r="M8" s="272" t="s">
        <v>23</v>
      </c>
      <c r="N8" s="187" t="s">
        <v>94</v>
      </c>
      <c r="O8" s="272" t="s">
        <v>25</v>
      </c>
      <c r="P8" s="272" t="s">
        <v>36</v>
      </c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8"/>
      <c r="AL8" s="278"/>
    </row>
    <row r="9" spans="1:38" ht="15.75" customHeight="1">
      <c r="A9" s="267" t="s">
        <v>30</v>
      </c>
      <c r="B9" s="268" t="s">
        <v>95</v>
      </c>
      <c r="C9" s="269"/>
      <c r="D9" s="175">
        <v>12</v>
      </c>
      <c r="E9" s="175">
        <v>24</v>
      </c>
      <c r="F9" s="269"/>
      <c r="G9" s="269">
        <v>12</v>
      </c>
      <c r="H9" s="320">
        <v>0.33</v>
      </c>
      <c r="I9" s="270">
        <v>3</v>
      </c>
      <c r="J9" s="272">
        <v>2</v>
      </c>
      <c r="K9" s="272" t="s">
        <v>22</v>
      </c>
      <c r="L9" s="272"/>
      <c r="M9" s="272" t="s">
        <v>23</v>
      </c>
      <c r="N9" s="187" t="s">
        <v>96</v>
      </c>
      <c r="O9" s="272" t="s">
        <v>25</v>
      </c>
      <c r="P9" s="272" t="s">
        <v>36</v>
      </c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8"/>
      <c r="AL9" s="278"/>
    </row>
    <row r="10" spans="1:38" ht="15.75" customHeight="1">
      <c r="A10" s="267" t="s">
        <v>30</v>
      </c>
      <c r="B10" s="268" t="s">
        <v>97</v>
      </c>
      <c r="C10" s="269"/>
      <c r="D10" s="175">
        <v>12</v>
      </c>
      <c r="E10" s="175">
        <v>24</v>
      </c>
      <c r="F10" s="269"/>
      <c r="G10" s="269">
        <v>12</v>
      </c>
      <c r="H10" s="320">
        <v>0.33</v>
      </c>
      <c r="I10" s="270">
        <v>3</v>
      </c>
      <c r="J10" s="272">
        <v>2</v>
      </c>
      <c r="K10" s="272" t="s">
        <v>22</v>
      </c>
      <c r="L10" s="272"/>
      <c r="M10" s="272" t="s">
        <v>23</v>
      </c>
      <c r="N10" s="187" t="s">
        <v>98</v>
      </c>
      <c r="O10" s="272" t="s">
        <v>28</v>
      </c>
      <c r="P10" s="272" t="s">
        <v>36</v>
      </c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8"/>
      <c r="AL10" s="278"/>
    </row>
    <row r="11" spans="1:38" s="18" customFormat="1" ht="15.75" customHeight="1">
      <c r="A11" s="267" t="s">
        <v>30</v>
      </c>
      <c r="B11" s="268" t="s">
        <v>99</v>
      </c>
      <c r="C11" s="269"/>
      <c r="D11" s="269">
        <v>12</v>
      </c>
      <c r="E11" s="269">
        <v>24</v>
      </c>
      <c r="F11" s="269"/>
      <c r="G11" s="269"/>
      <c r="H11" s="320">
        <v>0.33</v>
      </c>
      <c r="I11" s="270">
        <v>3</v>
      </c>
      <c r="J11" s="272">
        <v>3</v>
      </c>
      <c r="K11" s="272" t="s">
        <v>22</v>
      </c>
      <c r="L11" s="23"/>
      <c r="M11" s="23" t="s">
        <v>23</v>
      </c>
      <c r="N11" s="187" t="s">
        <v>38</v>
      </c>
      <c r="O11" s="23" t="s">
        <v>28</v>
      </c>
      <c r="P11" s="23"/>
    </row>
    <row r="12" spans="1:38" s="18" customFormat="1" ht="15.75" customHeight="1">
      <c r="A12" s="267" t="s">
        <v>30</v>
      </c>
      <c r="B12" s="267" t="s">
        <v>100</v>
      </c>
      <c r="C12" s="269"/>
      <c r="D12" s="269">
        <v>12</v>
      </c>
      <c r="E12" s="269">
        <v>24</v>
      </c>
      <c r="F12" s="269"/>
      <c r="G12" s="269"/>
      <c r="H12" s="320">
        <v>0.33</v>
      </c>
      <c r="I12" s="270">
        <v>3</v>
      </c>
      <c r="J12" s="272">
        <v>3</v>
      </c>
      <c r="K12" s="272" t="s">
        <v>22</v>
      </c>
      <c r="L12" s="23"/>
      <c r="M12" s="23" t="s">
        <v>23</v>
      </c>
      <c r="N12" s="187" t="s">
        <v>38</v>
      </c>
      <c r="O12" s="23" t="s">
        <v>25</v>
      </c>
      <c r="P12" s="23"/>
    </row>
    <row r="13" spans="1:38" ht="15.75" customHeight="1">
      <c r="A13" s="267" t="s">
        <v>30</v>
      </c>
      <c r="B13" s="268" t="s">
        <v>101</v>
      </c>
      <c r="C13" s="269"/>
      <c r="D13" s="269">
        <v>12</v>
      </c>
      <c r="E13" s="269">
        <v>12</v>
      </c>
      <c r="F13" s="269"/>
      <c r="G13" s="269"/>
      <c r="H13" s="320">
        <v>0.33</v>
      </c>
      <c r="I13" s="270">
        <v>3</v>
      </c>
      <c r="J13" s="285">
        <v>2</v>
      </c>
      <c r="K13" s="271" t="s">
        <v>22</v>
      </c>
      <c r="L13" s="272"/>
      <c r="M13" s="272" t="s">
        <v>23</v>
      </c>
      <c r="N13" s="186" t="s">
        <v>73</v>
      </c>
      <c r="O13" s="187" t="s">
        <v>25</v>
      </c>
      <c r="P13" s="272"/>
      <c r="Q13" s="278"/>
      <c r="R13" s="278"/>
      <c r="S13" s="278"/>
      <c r="T13" s="278"/>
      <c r="U13" s="278"/>
      <c r="V13" s="278"/>
      <c r="W13" s="278"/>
      <c r="X13" s="278"/>
      <c r="Y13" s="278"/>
    </row>
    <row r="14" spans="1:38" ht="15.75" customHeight="1">
      <c r="A14" s="267" t="s">
        <v>30</v>
      </c>
      <c r="B14" s="268" t="s">
        <v>102</v>
      </c>
      <c r="C14" s="269"/>
      <c r="D14" s="269">
        <v>12</v>
      </c>
      <c r="E14" s="269">
        <v>12</v>
      </c>
      <c r="F14" s="269"/>
      <c r="G14" s="269"/>
      <c r="H14" s="320">
        <v>0.33</v>
      </c>
      <c r="I14" s="270">
        <v>3</v>
      </c>
      <c r="J14" s="285">
        <v>2</v>
      </c>
      <c r="K14" s="271" t="s">
        <v>22</v>
      </c>
      <c r="L14" s="272"/>
      <c r="M14" s="272" t="s">
        <v>23</v>
      </c>
      <c r="N14" s="186" t="s">
        <v>73</v>
      </c>
      <c r="O14" s="187" t="s">
        <v>25</v>
      </c>
      <c r="P14" s="272"/>
      <c r="Q14" s="278"/>
      <c r="R14" s="278"/>
      <c r="S14" s="278"/>
      <c r="T14" s="278"/>
      <c r="U14" s="278"/>
      <c r="V14" s="278"/>
      <c r="W14" s="278"/>
      <c r="X14" s="278"/>
      <c r="Y14" s="278"/>
    </row>
    <row r="15" spans="1:38" ht="15.75" customHeight="1">
      <c r="A15" s="267" t="s">
        <v>30</v>
      </c>
      <c r="B15" s="268" t="s">
        <v>103</v>
      </c>
      <c r="C15" s="269"/>
      <c r="D15" s="269">
        <v>12</v>
      </c>
      <c r="E15" s="269">
        <v>12</v>
      </c>
      <c r="F15" s="269"/>
      <c r="G15" s="269"/>
      <c r="H15" s="320">
        <v>0.33</v>
      </c>
      <c r="I15" s="270">
        <v>3</v>
      </c>
      <c r="J15" s="285">
        <v>2</v>
      </c>
      <c r="K15" s="271" t="s">
        <v>22</v>
      </c>
      <c r="L15" s="272"/>
      <c r="M15" s="272" t="s">
        <v>23</v>
      </c>
      <c r="N15" s="186" t="s">
        <v>73</v>
      </c>
      <c r="O15" s="187" t="s">
        <v>25</v>
      </c>
      <c r="P15" s="272"/>
      <c r="Q15" s="278"/>
      <c r="R15" s="278"/>
      <c r="S15" s="278"/>
      <c r="T15" s="278"/>
      <c r="U15" s="278"/>
      <c r="V15" s="278"/>
      <c r="W15" s="278"/>
      <c r="X15" s="278"/>
      <c r="Y15" s="278"/>
    </row>
    <row r="16" spans="1:38" ht="15.75" customHeight="1">
      <c r="A16" s="267" t="s">
        <v>30</v>
      </c>
      <c r="B16" s="268" t="s">
        <v>104</v>
      </c>
      <c r="C16" s="269"/>
      <c r="D16" s="269">
        <v>12</v>
      </c>
      <c r="E16" s="269">
        <v>12</v>
      </c>
      <c r="F16" s="269"/>
      <c r="G16" s="269"/>
      <c r="H16" s="320">
        <v>0.33</v>
      </c>
      <c r="I16" s="270">
        <v>3</v>
      </c>
      <c r="J16" s="285">
        <v>2</v>
      </c>
      <c r="K16" s="271" t="s">
        <v>22</v>
      </c>
      <c r="L16" s="272"/>
      <c r="M16" s="272" t="s">
        <v>23</v>
      </c>
      <c r="N16" s="186" t="s">
        <v>73</v>
      </c>
      <c r="O16" s="187" t="s">
        <v>25</v>
      </c>
      <c r="P16" s="272"/>
      <c r="Q16" s="278"/>
      <c r="R16" s="278"/>
      <c r="S16" s="278"/>
      <c r="T16" s="278"/>
      <c r="U16" s="278"/>
      <c r="V16" s="278"/>
      <c r="W16" s="278"/>
      <c r="X16" s="278"/>
      <c r="Y16" s="278"/>
    </row>
    <row r="17" spans="1:25" ht="15.75" customHeight="1">
      <c r="A17" s="267" t="s">
        <v>30</v>
      </c>
      <c r="B17" s="268" t="s">
        <v>105</v>
      </c>
      <c r="C17" s="269"/>
      <c r="D17" s="269">
        <v>12</v>
      </c>
      <c r="E17" s="269">
        <v>12</v>
      </c>
      <c r="F17" s="269"/>
      <c r="G17" s="269"/>
      <c r="H17" s="320">
        <v>0.33</v>
      </c>
      <c r="I17" s="270">
        <v>3</v>
      </c>
      <c r="J17" s="285">
        <v>2</v>
      </c>
      <c r="K17" s="271" t="s">
        <v>22</v>
      </c>
      <c r="L17" s="272"/>
      <c r="M17" s="272" t="s">
        <v>23</v>
      </c>
      <c r="N17" s="186" t="s">
        <v>73</v>
      </c>
      <c r="O17" s="187" t="s">
        <v>25</v>
      </c>
      <c r="P17" s="272"/>
      <c r="Q17" s="278"/>
      <c r="R17" s="278"/>
      <c r="S17" s="278"/>
      <c r="T17" s="278"/>
      <c r="U17" s="278"/>
      <c r="V17" s="278"/>
      <c r="W17" s="278"/>
      <c r="X17" s="278"/>
      <c r="Y17" s="278"/>
    </row>
    <row r="18" spans="1:25">
      <c r="A18" s="262" t="s">
        <v>17</v>
      </c>
      <c r="B18" s="286" t="s">
        <v>106</v>
      </c>
      <c r="C18" s="264">
        <f>SUM(D18:F18)</f>
        <v>108</v>
      </c>
      <c r="D18" s="264">
        <f>SUM(D20:D22)</f>
        <v>68</v>
      </c>
      <c r="E18" s="264">
        <f>SUM(E20:E22)</f>
        <v>40</v>
      </c>
      <c r="F18" s="264">
        <f>SUM(F20:F22)</f>
        <v>0</v>
      </c>
      <c r="G18" s="264">
        <f>SUM(G20:G22)</f>
        <v>0</v>
      </c>
      <c r="H18" s="265"/>
      <c r="I18" s="265">
        <v>15</v>
      </c>
      <c r="J18" s="266"/>
      <c r="K18" s="266"/>
      <c r="L18" s="266"/>
      <c r="M18" s="266" t="s">
        <v>19</v>
      </c>
      <c r="N18" s="266" t="s">
        <v>19</v>
      </c>
      <c r="O18" s="266"/>
      <c r="P18" s="266"/>
    </row>
    <row r="19" spans="1:25" ht="30">
      <c r="A19" s="270" t="s">
        <v>30</v>
      </c>
      <c r="B19" s="287" t="s">
        <v>107</v>
      </c>
      <c r="C19" s="289"/>
      <c r="D19" s="289">
        <v>24</v>
      </c>
      <c r="E19" s="289"/>
      <c r="F19" s="288"/>
      <c r="G19" s="288"/>
      <c r="H19" s="326">
        <v>0.2</v>
      </c>
      <c r="I19" s="270">
        <v>3</v>
      </c>
      <c r="J19" s="272">
        <v>2</v>
      </c>
      <c r="K19" s="271" t="s">
        <v>22</v>
      </c>
      <c r="L19" s="272"/>
      <c r="M19" s="272" t="s">
        <v>23</v>
      </c>
      <c r="N19" s="273" t="s">
        <v>108</v>
      </c>
      <c r="O19" s="272"/>
      <c r="P19" s="272"/>
    </row>
    <row r="20" spans="1:25" ht="30">
      <c r="A20" s="270" t="s">
        <v>30</v>
      </c>
      <c r="B20" s="287" t="s">
        <v>109</v>
      </c>
      <c r="C20" s="289"/>
      <c r="D20" s="289">
        <v>24</v>
      </c>
      <c r="E20" s="289"/>
      <c r="F20" s="288"/>
      <c r="G20" s="288"/>
      <c r="H20" s="326">
        <v>0.2</v>
      </c>
      <c r="I20" s="270">
        <v>3</v>
      </c>
      <c r="J20" s="272">
        <v>2</v>
      </c>
      <c r="K20" s="271" t="s">
        <v>22</v>
      </c>
      <c r="L20" s="272"/>
      <c r="M20" s="272" t="s">
        <v>23</v>
      </c>
      <c r="N20" s="273" t="s">
        <v>108</v>
      </c>
      <c r="O20" s="272"/>
      <c r="P20" s="272"/>
    </row>
    <row r="21" spans="1:25" ht="30">
      <c r="A21" s="270" t="s">
        <v>20</v>
      </c>
      <c r="B21" s="287" t="s">
        <v>110</v>
      </c>
      <c r="C21" s="330" t="s">
        <v>111</v>
      </c>
      <c r="D21" s="289">
        <v>20</v>
      </c>
      <c r="E21" s="289">
        <v>40</v>
      </c>
      <c r="F21" s="288"/>
      <c r="G21" s="288"/>
      <c r="H21" s="326">
        <v>0.6</v>
      </c>
      <c r="I21" s="270">
        <v>9</v>
      </c>
      <c r="J21" s="272">
        <v>2</v>
      </c>
      <c r="K21" s="271" t="s">
        <v>22</v>
      </c>
      <c r="L21" s="272"/>
      <c r="M21" s="272" t="s">
        <v>23</v>
      </c>
      <c r="N21" s="273" t="s">
        <v>112</v>
      </c>
      <c r="O21" s="272"/>
      <c r="P21" s="272"/>
    </row>
    <row r="22" spans="1:25">
      <c r="A22" s="270" t="s">
        <v>20</v>
      </c>
      <c r="B22" s="287" t="s">
        <v>113</v>
      </c>
      <c r="C22" s="289"/>
      <c r="D22" s="289">
        <v>24</v>
      </c>
      <c r="E22" s="289"/>
      <c r="F22" s="288"/>
      <c r="G22" s="288"/>
      <c r="H22" s="326">
        <v>0.2</v>
      </c>
      <c r="I22" s="270">
        <v>3</v>
      </c>
      <c r="J22" s="272">
        <v>2</v>
      </c>
      <c r="K22" s="271" t="s">
        <v>22</v>
      </c>
      <c r="L22" s="272"/>
      <c r="M22" s="272" t="s">
        <v>23</v>
      </c>
      <c r="N22" s="273" t="s">
        <v>112</v>
      </c>
      <c r="O22" s="272"/>
      <c r="P22" s="272"/>
    </row>
    <row r="23" spans="1:25">
      <c r="A23" s="336" t="s">
        <v>341</v>
      </c>
      <c r="B23" s="337" t="s">
        <v>344</v>
      </c>
      <c r="C23" s="310">
        <f>SUM(D23:F23)</f>
        <v>16</v>
      </c>
      <c r="D23" s="310">
        <f>SUM(D24)</f>
        <v>0</v>
      </c>
      <c r="E23" s="310">
        <f>SUM(E24/2)</f>
        <v>16</v>
      </c>
      <c r="F23" s="310">
        <f>SUM(F24)</f>
        <v>0</v>
      </c>
      <c r="G23" s="310">
        <f>SUM(G24)</f>
        <v>0</v>
      </c>
      <c r="H23" s="311"/>
      <c r="I23" s="311">
        <v>2</v>
      </c>
      <c r="J23" s="312"/>
      <c r="K23" s="312"/>
      <c r="L23" s="312"/>
      <c r="M23" s="312" t="s">
        <v>23</v>
      </c>
      <c r="N23" s="312" t="s">
        <v>19</v>
      </c>
      <c r="O23" s="312"/>
      <c r="P23" s="312"/>
    </row>
    <row r="24" spans="1:25" s="346" customFormat="1">
      <c r="A24" s="338" t="s">
        <v>343</v>
      </c>
      <c r="B24" s="339" t="s">
        <v>114</v>
      </c>
      <c r="C24" s="340"/>
      <c r="D24" s="341"/>
      <c r="E24" s="340">
        <v>32</v>
      </c>
      <c r="F24" s="341"/>
      <c r="G24" s="341"/>
      <c r="H24" s="342">
        <v>1</v>
      </c>
      <c r="I24" s="338"/>
      <c r="J24" s="343">
        <v>2</v>
      </c>
      <c r="K24" s="344" t="s">
        <v>22</v>
      </c>
      <c r="L24" s="343"/>
      <c r="M24" s="343" t="s">
        <v>23</v>
      </c>
      <c r="N24" s="345" t="s">
        <v>85</v>
      </c>
      <c r="O24" s="343"/>
      <c r="P24" s="343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20"/>
  <sheetViews>
    <sheetView zoomScale="25" zoomScaleNormal="25" zoomScalePageLayoutView="74" workbookViewId="0">
      <pane ySplit="2" topLeftCell="A3" activePane="bottomLeft" state="frozen"/>
      <selection pane="bottomLeft" activeCell="B1" sqref="B1:B1048576"/>
    </sheetView>
  </sheetViews>
  <sheetFormatPr baseColWidth="10" defaultColWidth="8.875" defaultRowHeight="15.75"/>
  <cols>
    <col min="1" max="1" width="10.875" style="18" customWidth="1"/>
    <col min="2" max="2" width="40.875" style="18" customWidth="1"/>
    <col min="3" max="3" width="21.5" style="18" customWidth="1"/>
    <col min="4" max="13" width="10.875" style="18" customWidth="1"/>
    <col min="14" max="14" width="28.375" style="18" customWidth="1"/>
    <col min="15" max="16" width="10.875" style="18" customWidth="1"/>
    <col min="17" max="1022" width="8.875" style="18"/>
    <col min="1023" max="16384" width="8.875" style="9"/>
  </cols>
  <sheetData>
    <row r="1" spans="1:102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</row>
    <row r="2" spans="1:1021" s="12" customFormat="1" ht="84.75" customHeight="1">
      <c r="A2" s="10" t="s">
        <v>119</v>
      </c>
      <c r="B2" s="10" t="s">
        <v>120</v>
      </c>
      <c r="C2" s="10">
        <f>SUM(D2:F2)</f>
        <v>393</v>
      </c>
      <c r="D2" s="10">
        <f>SUMPRODUCT(D3:D222,$P3:$P222)</f>
        <v>58</v>
      </c>
      <c r="E2" s="10">
        <f>SUMPRODUCT(E3:E222,$P3:$P222)</f>
        <v>335</v>
      </c>
      <c r="F2" s="10">
        <f>SUMPRODUCT(F3:F222,$P3:$P222)</f>
        <v>0</v>
      </c>
      <c r="G2" s="10">
        <f>SUMPRODUCT(G3:G222,$P3:$P222)</f>
        <v>27</v>
      </c>
      <c r="H2" s="10"/>
      <c r="I2" s="10">
        <f>SUMPRODUCT(I3:I222,$P3:$P222)</f>
        <v>30</v>
      </c>
      <c r="J2" s="10"/>
      <c r="K2" s="10"/>
      <c r="L2" s="11"/>
      <c r="M2" s="11"/>
      <c r="N2" s="11"/>
      <c r="O2" s="11"/>
    </row>
    <row r="3" spans="1:1021" ht="20.100000000000001" customHeight="1">
      <c r="A3" s="13" t="s">
        <v>17</v>
      </c>
      <c r="B3" s="14" t="s">
        <v>121</v>
      </c>
      <c r="C3" s="15">
        <f>SUM(D3:F3)</f>
        <v>117</v>
      </c>
      <c r="D3" s="15">
        <f>SUM(D4:D6)</f>
        <v>39</v>
      </c>
      <c r="E3" s="15">
        <f t="shared" ref="E3:F3" si="0">SUM(E4:E6)</f>
        <v>78</v>
      </c>
      <c r="F3" s="15">
        <f t="shared" si="0"/>
        <v>0</v>
      </c>
      <c r="G3" s="15">
        <f>SUM(G4:G6)</f>
        <v>0</v>
      </c>
      <c r="H3" s="16"/>
      <c r="I3" s="13">
        <v>9</v>
      </c>
      <c r="J3" s="17">
        <v>9</v>
      </c>
      <c r="K3" s="17"/>
      <c r="L3" s="17"/>
      <c r="M3" s="17" t="s">
        <v>19</v>
      </c>
      <c r="N3" s="17" t="s">
        <v>19</v>
      </c>
      <c r="O3" s="17"/>
      <c r="P3" s="12">
        <f>IF(ISBLANK(A3),0,1)</f>
        <v>1</v>
      </c>
    </row>
    <row r="4" spans="1:1021" ht="20.100000000000001" customHeight="1">
      <c r="A4" s="19" t="s">
        <v>20</v>
      </c>
      <c r="B4" s="20" t="s">
        <v>122</v>
      </c>
      <c r="C4" s="21"/>
      <c r="D4" s="21">
        <v>13</v>
      </c>
      <c r="E4" s="21">
        <v>26</v>
      </c>
      <c r="F4" s="21">
        <v>0</v>
      </c>
      <c r="G4" s="21">
        <v>0</v>
      </c>
      <c r="H4" s="22">
        <f>3/9</f>
        <v>0.33333333333333331</v>
      </c>
      <c r="I4" s="19"/>
      <c r="J4" s="23">
        <v>3</v>
      </c>
      <c r="K4" s="23" t="s">
        <v>22</v>
      </c>
      <c r="L4" s="24"/>
      <c r="M4" s="24" t="s">
        <v>23</v>
      </c>
      <c r="N4" s="24" t="s">
        <v>19</v>
      </c>
      <c r="O4" s="24" t="s">
        <v>28</v>
      </c>
      <c r="P4" s="12"/>
    </row>
    <row r="5" spans="1:1021" ht="20.100000000000001" customHeight="1">
      <c r="A5" s="19" t="s">
        <v>20</v>
      </c>
      <c r="B5" s="20" t="s">
        <v>123</v>
      </c>
      <c r="C5" s="21"/>
      <c r="D5" s="21">
        <v>13</v>
      </c>
      <c r="E5" s="21">
        <v>26</v>
      </c>
      <c r="F5" s="21">
        <v>0</v>
      </c>
      <c r="G5" s="21">
        <v>0</v>
      </c>
      <c r="H5" s="22">
        <f>3/9</f>
        <v>0.33333333333333331</v>
      </c>
      <c r="I5" s="19"/>
      <c r="J5" s="23">
        <v>3</v>
      </c>
      <c r="K5" s="23" t="s">
        <v>22</v>
      </c>
      <c r="L5" s="24"/>
      <c r="M5" s="24" t="s">
        <v>23</v>
      </c>
      <c r="N5" s="24" t="s">
        <v>19</v>
      </c>
      <c r="O5" s="24" t="s">
        <v>28</v>
      </c>
      <c r="P5" s="12"/>
    </row>
    <row r="6" spans="1:1021" ht="20.100000000000001" customHeight="1">
      <c r="A6" s="19" t="s">
        <v>20</v>
      </c>
      <c r="B6" s="25" t="s">
        <v>124</v>
      </c>
      <c r="C6" s="21"/>
      <c r="D6" s="21">
        <v>13</v>
      </c>
      <c r="E6" s="21">
        <v>26</v>
      </c>
      <c r="F6" s="21">
        <v>0</v>
      </c>
      <c r="G6" s="21">
        <v>0</v>
      </c>
      <c r="H6" s="22">
        <f>3/9</f>
        <v>0.33333333333333331</v>
      </c>
      <c r="I6" s="19"/>
      <c r="J6" s="23">
        <v>3</v>
      </c>
      <c r="K6" s="23" t="s">
        <v>22</v>
      </c>
      <c r="L6" s="24"/>
      <c r="M6" s="24" t="s">
        <v>23</v>
      </c>
      <c r="N6" s="24" t="s">
        <v>19</v>
      </c>
      <c r="O6" s="24" t="s">
        <v>28</v>
      </c>
      <c r="P6" s="12"/>
    </row>
    <row r="7" spans="1:1021" ht="20.100000000000001" customHeight="1">
      <c r="A7" s="13" t="s">
        <v>17</v>
      </c>
      <c r="B7" s="14" t="s">
        <v>125</v>
      </c>
      <c r="C7" s="15">
        <f>SUM(D7:F7)</f>
        <v>162</v>
      </c>
      <c r="D7" s="15">
        <f>SUM(D8:D10)</f>
        <v>19</v>
      </c>
      <c r="E7" s="15">
        <f t="shared" ref="E7:G7" si="1">SUM(E8:E10)</f>
        <v>143</v>
      </c>
      <c r="F7" s="15">
        <f t="shared" si="1"/>
        <v>0</v>
      </c>
      <c r="G7" s="15">
        <f t="shared" si="1"/>
        <v>0</v>
      </c>
      <c r="H7" s="16"/>
      <c r="I7" s="13">
        <v>12</v>
      </c>
      <c r="J7" s="17">
        <v>9</v>
      </c>
      <c r="K7" s="17"/>
      <c r="L7" s="17"/>
      <c r="M7" s="17" t="s">
        <v>19</v>
      </c>
      <c r="N7" s="17" t="s">
        <v>19</v>
      </c>
      <c r="O7" s="17"/>
      <c r="P7" s="12">
        <f>IF(ISBLANK(A7),0,1)</f>
        <v>1</v>
      </c>
    </row>
    <row r="8" spans="1:1021" ht="20.100000000000001" customHeight="1">
      <c r="A8" s="19" t="s">
        <v>20</v>
      </c>
      <c r="B8" s="26" t="s">
        <v>126</v>
      </c>
      <c r="C8" s="21"/>
      <c r="D8" s="21">
        <v>13</v>
      </c>
      <c r="E8" s="21">
        <v>26</v>
      </c>
      <c r="F8" s="21">
        <v>0</v>
      </c>
      <c r="G8" s="21">
        <v>0</v>
      </c>
      <c r="H8" s="22">
        <f>2/12</f>
        <v>0.16666666666666666</v>
      </c>
      <c r="I8" s="27"/>
      <c r="J8" s="28">
        <v>3</v>
      </c>
      <c r="K8" s="23" t="s">
        <v>22</v>
      </c>
      <c r="L8" s="24"/>
      <c r="M8" s="24" t="s">
        <v>23</v>
      </c>
      <c r="N8" s="24" t="s">
        <v>19</v>
      </c>
      <c r="O8" s="24" t="s">
        <v>28</v>
      </c>
      <c r="P8" s="12"/>
    </row>
    <row r="9" spans="1:1021" ht="20.100000000000001" customHeight="1">
      <c r="A9" s="19" t="s">
        <v>20</v>
      </c>
      <c r="B9" s="26" t="s">
        <v>127</v>
      </c>
      <c r="C9" s="21"/>
      <c r="D9" s="21">
        <v>0</v>
      </c>
      <c r="E9" s="21">
        <v>39</v>
      </c>
      <c r="F9" s="21">
        <v>0</v>
      </c>
      <c r="G9" s="21">
        <v>0</v>
      </c>
      <c r="H9" s="22">
        <f>3/12</f>
        <v>0.25</v>
      </c>
      <c r="I9" s="27"/>
      <c r="J9" s="28">
        <v>3</v>
      </c>
      <c r="K9" s="23" t="s">
        <v>22</v>
      </c>
      <c r="L9" s="24"/>
      <c r="M9" s="24" t="s">
        <v>23</v>
      </c>
      <c r="N9" s="24" t="s">
        <v>19</v>
      </c>
      <c r="O9" s="24" t="s">
        <v>28</v>
      </c>
      <c r="P9" s="12"/>
    </row>
    <row r="10" spans="1:1021" ht="20.100000000000001" customHeight="1">
      <c r="A10" s="19" t="s">
        <v>20</v>
      </c>
      <c r="B10" s="26" t="s">
        <v>128</v>
      </c>
      <c r="C10" s="21"/>
      <c r="D10" s="21">
        <v>6</v>
      </c>
      <c r="E10" s="21">
        <v>78</v>
      </c>
      <c r="F10" s="21">
        <v>0</v>
      </c>
      <c r="G10" s="21">
        <v>0</v>
      </c>
      <c r="H10" s="22">
        <f>7/12</f>
        <v>0.58333333333333337</v>
      </c>
      <c r="I10" s="27"/>
      <c r="J10" s="28">
        <v>3</v>
      </c>
      <c r="K10" s="23" t="s">
        <v>22</v>
      </c>
      <c r="L10" s="24"/>
      <c r="M10" s="24" t="s">
        <v>23</v>
      </c>
      <c r="N10" s="24" t="s">
        <v>19</v>
      </c>
      <c r="O10" s="24" t="s">
        <v>28</v>
      </c>
      <c r="P10" s="12"/>
    </row>
    <row r="11" spans="1:1021" ht="20.100000000000001" customHeight="1">
      <c r="A11" s="13" t="s">
        <v>17</v>
      </c>
      <c r="B11" s="14" t="s">
        <v>25</v>
      </c>
      <c r="C11" s="15">
        <f>SUM(D11:F11)</f>
        <v>30</v>
      </c>
      <c r="D11" s="15">
        <f>SUM(D12:D12)</f>
        <v>0</v>
      </c>
      <c r="E11" s="15">
        <f t="shared" ref="E11:G11" si="2">SUM(E12:E12)</f>
        <v>30</v>
      </c>
      <c r="F11" s="15">
        <f t="shared" si="2"/>
        <v>0</v>
      </c>
      <c r="G11" s="15">
        <f t="shared" si="2"/>
        <v>15</v>
      </c>
      <c r="H11" s="16"/>
      <c r="I11" s="13">
        <v>3</v>
      </c>
      <c r="J11" s="17">
        <v>3</v>
      </c>
      <c r="K11" s="17"/>
      <c r="L11" s="17"/>
      <c r="M11" s="17" t="s">
        <v>19</v>
      </c>
      <c r="N11" s="17" t="s">
        <v>19</v>
      </c>
      <c r="O11" s="17"/>
      <c r="P11" s="12">
        <f>IF(ISBLANK(A11),0,1)</f>
        <v>1</v>
      </c>
    </row>
    <row r="12" spans="1:1021" ht="20.100000000000001" customHeight="1">
      <c r="A12" s="19" t="s">
        <v>20</v>
      </c>
      <c r="B12" s="20" t="s">
        <v>129</v>
      </c>
      <c r="C12" s="21"/>
      <c r="D12" s="21">
        <v>0</v>
      </c>
      <c r="E12" s="21">
        <v>30</v>
      </c>
      <c r="F12" s="21">
        <v>0</v>
      </c>
      <c r="G12" s="21">
        <v>15</v>
      </c>
      <c r="H12" s="19">
        <f>3/3</f>
        <v>1</v>
      </c>
      <c r="I12" s="19"/>
      <c r="J12" s="23">
        <v>3</v>
      </c>
      <c r="K12" s="23" t="s">
        <v>22</v>
      </c>
      <c r="L12" s="24"/>
      <c r="M12" s="24" t="s">
        <v>19</v>
      </c>
      <c r="N12" s="24" t="s">
        <v>19</v>
      </c>
      <c r="O12" s="24" t="s">
        <v>25</v>
      </c>
      <c r="P12" s="12"/>
    </row>
    <row r="13" spans="1:1021" ht="20.100000000000001" customHeight="1">
      <c r="A13" s="13" t="s">
        <v>17</v>
      </c>
      <c r="B13" s="14" t="s">
        <v>130</v>
      </c>
      <c r="C13" s="15">
        <f>SUM(D13:F13)</f>
        <v>36</v>
      </c>
      <c r="D13" s="15">
        <f>SUM(D14:D15)</f>
        <v>0</v>
      </c>
      <c r="E13" s="15">
        <f t="shared" ref="E13:G13" si="3">SUM(E14:E15)</f>
        <v>36</v>
      </c>
      <c r="F13" s="15">
        <f t="shared" si="3"/>
        <v>0</v>
      </c>
      <c r="G13" s="15">
        <f t="shared" si="3"/>
        <v>12</v>
      </c>
      <c r="H13" s="16"/>
      <c r="I13" s="13">
        <v>3</v>
      </c>
      <c r="J13" s="17">
        <v>4</v>
      </c>
      <c r="K13" s="17"/>
      <c r="L13" s="17"/>
      <c r="M13" s="17" t="s">
        <v>19</v>
      </c>
      <c r="N13" s="17" t="s">
        <v>19</v>
      </c>
      <c r="O13" s="17"/>
      <c r="P13" s="12">
        <f>IF(ISBLANK(A13),0,1)</f>
        <v>1</v>
      </c>
    </row>
    <row r="14" spans="1:1021" ht="20.100000000000001" customHeight="1">
      <c r="A14" s="19" t="s">
        <v>20</v>
      </c>
      <c r="B14" s="25" t="s">
        <v>131</v>
      </c>
      <c r="C14" s="21"/>
      <c r="D14" s="21">
        <v>0</v>
      </c>
      <c r="E14" s="21">
        <v>24</v>
      </c>
      <c r="F14" s="21">
        <v>0</v>
      </c>
      <c r="G14" s="21">
        <v>4</v>
      </c>
      <c r="H14" s="29">
        <f>2/3</f>
        <v>0.66666666666666663</v>
      </c>
      <c r="I14" s="19"/>
      <c r="J14" s="23">
        <v>2</v>
      </c>
      <c r="K14" s="23" t="s">
        <v>22</v>
      </c>
      <c r="L14" s="24"/>
      <c r="M14" s="24" t="s">
        <v>23</v>
      </c>
      <c r="N14" s="24" t="s">
        <v>23</v>
      </c>
      <c r="O14" s="24" t="s">
        <v>28</v>
      </c>
      <c r="P14" s="12"/>
    </row>
    <row r="15" spans="1:1021" ht="20.100000000000001" customHeight="1">
      <c r="A15" s="19" t="s">
        <v>20</v>
      </c>
      <c r="B15" s="25" t="s">
        <v>132</v>
      </c>
      <c r="C15" s="21"/>
      <c r="D15" s="21">
        <v>0</v>
      </c>
      <c r="E15" s="21">
        <v>12</v>
      </c>
      <c r="F15" s="21">
        <v>0</v>
      </c>
      <c r="G15" s="21">
        <v>8</v>
      </c>
      <c r="H15" s="29">
        <f>1/3</f>
        <v>0.33333333333333331</v>
      </c>
      <c r="I15" s="19"/>
      <c r="J15" s="23">
        <v>2</v>
      </c>
      <c r="K15" s="23" t="s">
        <v>22</v>
      </c>
      <c r="L15" s="24"/>
      <c r="M15" s="24" t="s">
        <v>23</v>
      </c>
      <c r="N15" s="24" t="s">
        <v>23</v>
      </c>
      <c r="O15" s="24" t="s">
        <v>28</v>
      </c>
      <c r="P15" s="12"/>
    </row>
    <row r="16" spans="1:1021" ht="20.100000000000001" customHeight="1">
      <c r="A16" s="13" t="s">
        <v>17</v>
      </c>
      <c r="B16" s="14" t="s">
        <v>133</v>
      </c>
      <c r="C16" s="15">
        <f>SUM(D16:F16)</f>
        <v>48</v>
      </c>
      <c r="D16" s="15">
        <f>SUM(D17:D17)</f>
        <v>0</v>
      </c>
      <c r="E16" s="15">
        <f t="shared" ref="E16:G16" si="4">SUM(E17:E17)</f>
        <v>48</v>
      </c>
      <c r="F16" s="15">
        <f t="shared" si="4"/>
        <v>0</v>
      </c>
      <c r="G16" s="15">
        <f t="shared" si="4"/>
        <v>0</v>
      </c>
      <c r="H16" s="16"/>
      <c r="I16" s="13">
        <v>3</v>
      </c>
      <c r="J16" s="17">
        <v>2</v>
      </c>
      <c r="K16" s="17"/>
      <c r="L16" s="17"/>
      <c r="M16" s="17" t="s">
        <v>19</v>
      </c>
      <c r="N16" s="17" t="s">
        <v>19</v>
      </c>
      <c r="O16" s="17"/>
      <c r="P16" s="12">
        <f>IF(ISBLANK(A16),0,1)</f>
        <v>1</v>
      </c>
    </row>
    <row r="17" spans="1:16" ht="20.100000000000001" customHeight="1">
      <c r="A17" s="19" t="s">
        <v>20</v>
      </c>
      <c r="B17" s="30" t="s">
        <v>133</v>
      </c>
      <c r="C17" s="21" t="s">
        <v>134</v>
      </c>
      <c r="D17" s="21">
        <v>0</v>
      </c>
      <c r="E17" s="21">
        <v>48</v>
      </c>
      <c r="F17" s="21">
        <v>0</v>
      </c>
      <c r="G17" s="21">
        <v>0</v>
      </c>
      <c r="H17" s="19">
        <f>3/3</f>
        <v>1</v>
      </c>
      <c r="I17" s="19"/>
      <c r="J17" s="23">
        <v>2</v>
      </c>
      <c r="K17" s="23" t="s">
        <v>22</v>
      </c>
      <c r="L17" s="24"/>
      <c r="M17" s="24" t="s">
        <v>23</v>
      </c>
      <c r="N17" s="24" t="s">
        <v>19</v>
      </c>
      <c r="O17" s="24" t="s">
        <v>28</v>
      </c>
      <c r="P17" s="12"/>
    </row>
    <row r="18" spans="1:16" ht="20.100000000000001" customHeight="1"/>
    <row r="19" spans="1:16" ht="20.100000000000001" customHeight="1">
      <c r="A19" s="31" t="s">
        <v>135</v>
      </c>
    </row>
    <row r="20" spans="1:16" ht="20.100000000000001" customHeight="1">
      <c r="A20" s="31" t="s">
        <v>136</v>
      </c>
    </row>
  </sheetData>
  <pageMargins left="0.7" right="0.7" top="0.75" bottom="0.75" header="0.51180555555555496" footer="0.51180555555555496"/>
  <pageSetup paperSize="9" firstPageNumber="0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H23"/>
  <sheetViews>
    <sheetView zoomScale="40" zoomScaleNormal="40" zoomScalePageLayoutView="76" workbookViewId="0">
      <selection activeCell="B1" sqref="B1:B1048576"/>
    </sheetView>
  </sheetViews>
  <sheetFormatPr baseColWidth="10" defaultColWidth="8.875" defaultRowHeight="15.75"/>
  <cols>
    <col min="1" max="1" width="10.875" style="18" customWidth="1"/>
    <col min="2" max="2" width="40.875" style="18" customWidth="1"/>
    <col min="3" max="3" width="19" style="18" customWidth="1"/>
    <col min="4" max="13" width="10.875" style="18" customWidth="1"/>
    <col min="14" max="14" width="24.625" style="18" customWidth="1"/>
    <col min="15" max="15" width="10.875" style="18" customWidth="1"/>
    <col min="16" max="16" width="12.125" style="18" customWidth="1"/>
    <col min="17" max="1022" width="8.875" style="18"/>
    <col min="1023" max="16384" width="8.875" style="9"/>
  </cols>
  <sheetData>
    <row r="1" spans="1:102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</row>
    <row r="2" spans="1:1021" s="12" customFormat="1" ht="84.75" customHeight="1">
      <c r="A2" s="126" t="s">
        <v>137</v>
      </c>
      <c r="B2" s="10" t="s">
        <v>138</v>
      </c>
      <c r="C2" s="126">
        <f>SUM(D2:F2)</f>
        <v>336.2</v>
      </c>
      <c r="D2" s="1">
        <f>SUMPRODUCT(D3:D221,$P3:$P221)</f>
        <v>69</v>
      </c>
      <c r="E2" s="1">
        <f>SUMPRODUCT(E3:E221,$P3:$P221)</f>
        <v>267.2</v>
      </c>
      <c r="F2" s="1">
        <f>SUMPRODUCT(F3:F221,$P3:$P221)</f>
        <v>0</v>
      </c>
      <c r="G2" s="1">
        <f>SUMPRODUCT(G3:G221,$P3:$P221)</f>
        <v>34</v>
      </c>
      <c r="H2" s="1"/>
      <c r="I2" s="1">
        <f>SUMPRODUCT(I3:I221,$P3:$P221)</f>
        <v>30</v>
      </c>
      <c r="J2" s="126"/>
      <c r="K2" s="126"/>
      <c r="L2" s="127"/>
      <c r="M2" s="127"/>
      <c r="N2" s="127"/>
      <c r="O2" s="127"/>
    </row>
    <row r="3" spans="1:1021" ht="20.100000000000001" customHeight="1">
      <c r="A3" s="13" t="s">
        <v>17</v>
      </c>
      <c r="B3" s="14" t="s">
        <v>139</v>
      </c>
      <c r="C3" s="53">
        <f>SUM(D3:F3)</f>
        <v>117</v>
      </c>
      <c r="D3" s="53">
        <f>SUM(D4:D6)</f>
        <v>39</v>
      </c>
      <c r="E3" s="53">
        <f t="shared" ref="E3:G3" si="0">SUM(E4:E6)</f>
        <v>78</v>
      </c>
      <c r="F3" s="53">
        <f t="shared" si="0"/>
        <v>0</v>
      </c>
      <c r="G3" s="53">
        <f t="shared" si="0"/>
        <v>0</v>
      </c>
      <c r="H3" s="16"/>
      <c r="I3" s="13">
        <v>9</v>
      </c>
      <c r="J3" s="17">
        <v>9</v>
      </c>
      <c r="K3" s="17"/>
      <c r="L3" s="17"/>
      <c r="M3" s="17" t="s">
        <v>19</v>
      </c>
      <c r="N3" s="17" t="s">
        <v>19</v>
      </c>
      <c r="O3" s="17"/>
      <c r="P3" s="18">
        <f>IF(ISBLANK(A3),0,1)</f>
        <v>1</v>
      </c>
    </row>
    <row r="4" spans="1:1021" ht="20.100000000000001" customHeight="1">
      <c r="A4" s="19" t="s">
        <v>20</v>
      </c>
      <c r="B4" s="20" t="s">
        <v>140</v>
      </c>
      <c r="C4" s="58"/>
      <c r="D4" s="58">
        <v>13</v>
      </c>
      <c r="E4" s="58">
        <v>26</v>
      </c>
      <c r="F4" s="58">
        <v>0</v>
      </c>
      <c r="G4" s="58">
        <v>0</v>
      </c>
      <c r="H4" s="22">
        <f>3/9</f>
        <v>0.33333333333333331</v>
      </c>
      <c r="I4" s="19"/>
      <c r="J4" s="23">
        <v>3</v>
      </c>
      <c r="K4" s="23" t="s">
        <v>22</v>
      </c>
      <c r="L4" s="24"/>
      <c r="M4" s="24" t="s">
        <v>23</v>
      </c>
      <c r="N4" s="24" t="s">
        <v>19</v>
      </c>
      <c r="O4" s="24" t="s">
        <v>28</v>
      </c>
      <c r="P4" s="9"/>
    </row>
    <row r="5" spans="1:1021" ht="20.100000000000001" customHeight="1">
      <c r="A5" s="19" t="s">
        <v>20</v>
      </c>
      <c r="B5" s="20" t="s">
        <v>141</v>
      </c>
      <c r="C5" s="58"/>
      <c r="D5" s="58">
        <v>13</v>
      </c>
      <c r="E5" s="58">
        <v>26</v>
      </c>
      <c r="F5" s="58">
        <v>0</v>
      </c>
      <c r="G5" s="58">
        <v>0</v>
      </c>
      <c r="H5" s="22">
        <f>3/9</f>
        <v>0.33333333333333331</v>
      </c>
      <c r="I5" s="19"/>
      <c r="J5" s="23">
        <v>3</v>
      </c>
      <c r="K5" s="23" t="s">
        <v>22</v>
      </c>
      <c r="L5" s="24"/>
      <c r="M5" s="24" t="s">
        <v>23</v>
      </c>
      <c r="N5" s="24" t="s">
        <v>19</v>
      </c>
      <c r="O5" s="24" t="s">
        <v>28</v>
      </c>
      <c r="P5" s="9"/>
    </row>
    <row r="6" spans="1:1021" ht="20.100000000000001" customHeight="1">
      <c r="A6" s="19" t="s">
        <v>20</v>
      </c>
      <c r="B6" s="25" t="s">
        <v>142</v>
      </c>
      <c r="C6" s="58"/>
      <c r="D6" s="58">
        <v>13</v>
      </c>
      <c r="E6" s="58">
        <v>26</v>
      </c>
      <c r="F6" s="58">
        <v>0</v>
      </c>
      <c r="G6" s="58">
        <v>0</v>
      </c>
      <c r="H6" s="22">
        <f>3/9</f>
        <v>0.33333333333333331</v>
      </c>
      <c r="I6" s="19"/>
      <c r="J6" s="23">
        <v>3</v>
      </c>
      <c r="K6" s="23" t="s">
        <v>22</v>
      </c>
      <c r="L6" s="24"/>
      <c r="M6" s="24" t="s">
        <v>23</v>
      </c>
      <c r="N6" s="24" t="s">
        <v>19</v>
      </c>
      <c r="O6" s="24" t="s">
        <v>28</v>
      </c>
      <c r="P6" s="9"/>
    </row>
    <row r="7" spans="1:1021" ht="20.100000000000001" customHeight="1">
      <c r="A7" s="13" t="s">
        <v>17</v>
      </c>
      <c r="B7" s="14" t="s">
        <v>143</v>
      </c>
      <c r="C7" s="53">
        <f>SUM(D7:F7)</f>
        <v>108</v>
      </c>
      <c r="D7" s="53">
        <f>SUM(D8:D10)</f>
        <v>30</v>
      </c>
      <c r="E7" s="53">
        <f t="shared" ref="E7:G7" si="1">SUM(E8:E10)</f>
        <v>78</v>
      </c>
      <c r="F7" s="53">
        <f t="shared" si="1"/>
        <v>0</v>
      </c>
      <c r="G7" s="53">
        <f t="shared" si="1"/>
        <v>0</v>
      </c>
      <c r="H7" s="16"/>
      <c r="I7" s="13">
        <v>8</v>
      </c>
      <c r="J7" s="17">
        <v>9</v>
      </c>
      <c r="K7" s="17"/>
      <c r="L7" s="17"/>
      <c r="M7" s="17" t="s">
        <v>19</v>
      </c>
      <c r="N7" s="17" t="s">
        <v>19</v>
      </c>
      <c r="O7" s="17"/>
      <c r="P7" s="18">
        <f>IF(ISBLANK(A7),0,1)</f>
        <v>1</v>
      </c>
    </row>
    <row r="8" spans="1:1021" ht="20.100000000000001" customHeight="1">
      <c r="A8" s="19" t="s">
        <v>20</v>
      </c>
      <c r="B8" s="26" t="s">
        <v>144</v>
      </c>
      <c r="C8" s="58"/>
      <c r="D8" s="128">
        <v>13</v>
      </c>
      <c r="E8" s="58">
        <v>26</v>
      </c>
      <c r="F8" s="58">
        <v>0</v>
      </c>
      <c r="G8" s="58">
        <v>0</v>
      </c>
      <c r="H8" s="22">
        <f>3/8</f>
        <v>0.375</v>
      </c>
      <c r="I8" s="27"/>
      <c r="J8" s="28">
        <v>3</v>
      </c>
      <c r="K8" s="23" t="s">
        <v>22</v>
      </c>
      <c r="L8" s="24"/>
      <c r="M8" s="24" t="s">
        <v>23</v>
      </c>
      <c r="N8" s="24" t="s">
        <v>19</v>
      </c>
      <c r="O8" s="24" t="s">
        <v>28</v>
      </c>
      <c r="P8" s="9"/>
    </row>
    <row r="9" spans="1:1021" ht="20.100000000000001" customHeight="1">
      <c r="A9" s="19" t="s">
        <v>20</v>
      </c>
      <c r="B9" s="26" t="s">
        <v>145</v>
      </c>
      <c r="C9" s="58"/>
      <c r="D9" s="58">
        <v>4</v>
      </c>
      <c r="E9" s="58">
        <v>26</v>
      </c>
      <c r="F9" s="58">
        <v>0</v>
      </c>
      <c r="G9" s="58">
        <v>0</v>
      </c>
      <c r="H9" s="22">
        <f>2/8</f>
        <v>0.25</v>
      </c>
      <c r="I9" s="27"/>
      <c r="J9" s="28">
        <v>3</v>
      </c>
      <c r="K9" s="23" t="s">
        <v>22</v>
      </c>
      <c r="L9" s="24"/>
      <c r="M9" s="24" t="s">
        <v>23</v>
      </c>
      <c r="N9" s="24" t="s">
        <v>19</v>
      </c>
      <c r="O9" s="24" t="s">
        <v>28</v>
      </c>
      <c r="P9" s="9"/>
    </row>
    <row r="10" spans="1:1021" ht="20.100000000000001" customHeight="1">
      <c r="A10" s="19" t="s">
        <v>20</v>
      </c>
      <c r="B10" s="26" t="s">
        <v>146</v>
      </c>
      <c r="C10" s="58"/>
      <c r="D10" s="58">
        <v>13</v>
      </c>
      <c r="E10" s="58">
        <v>26</v>
      </c>
      <c r="F10" s="58">
        <v>0</v>
      </c>
      <c r="G10" s="58">
        <v>0</v>
      </c>
      <c r="H10" s="22">
        <f>3/8</f>
        <v>0.375</v>
      </c>
      <c r="I10" s="27"/>
      <c r="J10" s="28">
        <v>3</v>
      </c>
      <c r="K10" s="23" t="s">
        <v>22</v>
      </c>
      <c r="L10" s="24"/>
      <c r="M10" s="24" t="s">
        <v>23</v>
      </c>
      <c r="N10" s="24" t="s">
        <v>19</v>
      </c>
      <c r="O10" s="24" t="s">
        <v>28</v>
      </c>
      <c r="P10" s="9"/>
    </row>
    <row r="11" spans="1:1021" ht="20.100000000000001" customHeight="1">
      <c r="A11" s="13" t="s">
        <v>17</v>
      </c>
      <c r="B11" s="14" t="s">
        <v>147</v>
      </c>
      <c r="C11" s="53">
        <f>SUM(D11:F11)</f>
        <v>30</v>
      </c>
      <c r="D11" s="53">
        <f>SUM(D12:D12)</f>
        <v>0</v>
      </c>
      <c r="E11" s="53">
        <f t="shared" ref="E11:G11" si="2">SUM(E12:E12)</f>
        <v>30</v>
      </c>
      <c r="F11" s="53">
        <f t="shared" si="2"/>
        <v>0</v>
      </c>
      <c r="G11" s="53">
        <f t="shared" si="2"/>
        <v>20</v>
      </c>
      <c r="H11" s="16"/>
      <c r="I11" s="13">
        <v>3</v>
      </c>
      <c r="J11" s="17">
        <v>3</v>
      </c>
      <c r="K11" s="17"/>
      <c r="L11" s="17"/>
      <c r="M11" s="17" t="s">
        <v>19</v>
      </c>
      <c r="N11" s="17" t="s">
        <v>19</v>
      </c>
      <c r="O11" s="17"/>
      <c r="P11" s="18">
        <f>IF(ISBLANK(A11),0,1)</f>
        <v>1</v>
      </c>
    </row>
    <row r="12" spans="1:1021" ht="20.100000000000001" customHeight="1">
      <c r="A12" s="19" t="s">
        <v>20</v>
      </c>
      <c r="B12" s="20" t="s">
        <v>147</v>
      </c>
      <c r="C12" s="58"/>
      <c r="D12" s="58">
        <v>0</v>
      </c>
      <c r="E12" s="128">
        <v>30</v>
      </c>
      <c r="F12" s="58">
        <v>0</v>
      </c>
      <c r="G12" s="58">
        <v>20</v>
      </c>
      <c r="H12" s="19">
        <f>3/3</f>
        <v>1</v>
      </c>
      <c r="I12" s="19"/>
      <c r="J12" s="23">
        <v>3</v>
      </c>
      <c r="K12" s="23" t="s">
        <v>22</v>
      </c>
      <c r="L12" s="24"/>
      <c r="M12" s="24" t="s">
        <v>19</v>
      </c>
      <c r="N12" s="24" t="s">
        <v>19</v>
      </c>
      <c r="O12" s="24" t="s">
        <v>25</v>
      </c>
      <c r="P12" s="9"/>
    </row>
    <row r="13" spans="1:1021" ht="20.100000000000001" customHeight="1">
      <c r="A13" s="13" t="s">
        <v>17</v>
      </c>
      <c r="B13" s="14" t="s">
        <v>148</v>
      </c>
      <c r="C13" s="53">
        <f>SUM(D13:F13)</f>
        <v>33</v>
      </c>
      <c r="D13" s="53">
        <f>SUM(D15:D15)</f>
        <v>0</v>
      </c>
      <c r="E13" s="53">
        <f>SUM(E14:E15)</f>
        <v>33</v>
      </c>
      <c r="F13" s="53">
        <f t="shared" ref="F13" si="3">SUM(F15:F15)</f>
        <v>0</v>
      </c>
      <c r="G13" s="53">
        <f>SUM(G14:G15)</f>
        <v>14</v>
      </c>
      <c r="H13" s="16"/>
      <c r="I13" s="13">
        <v>3</v>
      </c>
      <c r="J13" s="17">
        <v>5</v>
      </c>
      <c r="K13" s="17"/>
      <c r="L13" s="17"/>
      <c r="M13" s="17" t="s">
        <v>19</v>
      </c>
      <c r="N13" s="17" t="s">
        <v>19</v>
      </c>
      <c r="O13" s="17"/>
      <c r="P13" s="18">
        <f>IF(ISBLANK(A13),0,1)</f>
        <v>1</v>
      </c>
    </row>
    <row r="14" spans="1:1021" ht="20.100000000000001" customHeight="1">
      <c r="A14" s="19" t="s">
        <v>20</v>
      </c>
      <c r="B14" s="347" t="s">
        <v>149</v>
      </c>
      <c r="C14" s="132"/>
      <c r="D14" s="132">
        <v>0</v>
      </c>
      <c r="E14" s="128">
        <v>9</v>
      </c>
      <c r="F14" s="132">
        <v>0</v>
      </c>
      <c r="G14" s="132">
        <v>4</v>
      </c>
      <c r="H14" s="173">
        <v>0.27</v>
      </c>
      <c r="I14" s="174"/>
      <c r="J14" s="172">
        <v>2</v>
      </c>
      <c r="K14" s="159" t="s">
        <v>22</v>
      </c>
      <c r="L14" s="160"/>
      <c r="M14" s="160" t="s">
        <v>23</v>
      </c>
      <c r="N14" s="160" t="s">
        <v>19</v>
      </c>
      <c r="O14" s="160" t="s">
        <v>28</v>
      </c>
    </row>
    <row r="15" spans="1:1021" ht="20.100000000000001" customHeight="1">
      <c r="A15" s="19" t="s">
        <v>20</v>
      </c>
      <c r="B15" s="25" t="s">
        <v>150</v>
      </c>
      <c r="C15" s="58"/>
      <c r="D15" s="58">
        <v>0</v>
      </c>
      <c r="E15" s="58">
        <v>24</v>
      </c>
      <c r="F15" s="58">
        <v>0</v>
      </c>
      <c r="G15" s="58">
        <v>10</v>
      </c>
      <c r="H15" s="19">
        <v>0.73</v>
      </c>
      <c r="I15" s="19"/>
      <c r="J15" s="23">
        <v>3</v>
      </c>
      <c r="K15" s="23" t="s">
        <v>22</v>
      </c>
      <c r="L15" s="24"/>
      <c r="M15" s="24" t="s">
        <v>23</v>
      </c>
      <c r="N15" s="24" t="s">
        <v>19</v>
      </c>
      <c r="O15" s="24" t="s">
        <v>28</v>
      </c>
      <c r="P15" s="9"/>
    </row>
    <row r="16" spans="1:1021" ht="20.100000000000001" customHeight="1">
      <c r="A16" s="13" t="s">
        <v>17</v>
      </c>
      <c r="B16" s="14" t="s">
        <v>151</v>
      </c>
      <c r="C16" s="53">
        <f>SUM(D16:F16)</f>
        <v>48</v>
      </c>
      <c r="D16" s="53">
        <f>SUM(D17:D17)</f>
        <v>0</v>
      </c>
      <c r="E16" s="53">
        <f t="shared" ref="E16:G16" si="4">SUM(E17:E17)</f>
        <v>48</v>
      </c>
      <c r="F16" s="53">
        <f t="shared" si="4"/>
        <v>0</v>
      </c>
      <c r="G16" s="53">
        <f t="shared" si="4"/>
        <v>0</v>
      </c>
      <c r="H16" s="16"/>
      <c r="I16" s="13">
        <v>5</v>
      </c>
      <c r="J16" s="17">
        <v>2</v>
      </c>
      <c r="K16" s="17"/>
      <c r="L16" s="17"/>
      <c r="M16" s="17" t="s">
        <v>19</v>
      </c>
      <c r="N16" s="17" t="s">
        <v>19</v>
      </c>
      <c r="O16" s="17"/>
      <c r="P16" s="18">
        <f>IF(ISBLANK(A16),0,1)</f>
        <v>1</v>
      </c>
    </row>
    <row r="17" spans="1:16" ht="20.100000000000001" customHeight="1">
      <c r="A17" s="19" t="s">
        <v>20</v>
      </c>
      <c r="B17" s="20" t="s">
        <v>151</v>
      </c>
      <c r="C17" s="58" t="s">
        <v>134</v>
      </c>
      <c r="D17" s="58">
        <v>0</v>
      </c>
      <c r="E17" s="58">
        <v>48</v>
      </c>
      <c r="F17" s="58">
        <v>0</v>
      </c>
      <c r="G17" s="58">
        <v>0</v>
      </c>
      <c r="H17" s="19">
        <f>5/5</f>
        <v>1</v>
      </c>
      <c r="I17" s="19"/>
      <c r="J17" s="23">
        <v>2</v>
      </c>
      <c r="K17" s="23" t="s">
        <v>22</v>
      </c>
      <c r="L17" s="24"/>
      <c r="M17" s="24" t="s">
        <v>19</v>
      </c>
      <c r="N17" s="24" t="s">
        <v>19</v>
      </c>
      <c r="O17" s="24" t="s">
        <v>28</v>
      </c>
      <c r="P17" s="9"/>
    </row>
    <row r="18" spans="1:16" ht="20.100000000000001" customHeight="1">
      <c r="A18" s="13" t="s">
        <v>17</v>
      </c>
      <c r="B18" s="14" t="s">
        <v>152</v>
      </c>
      <c r="C18" s="53">
        <f>SUM(D18:F18)</f>
        <v>0.2</v>
      </c>
      <c r="D18" s="53">
        <f>SUM(D19:D19)</f>
        <v>0</v>
      </c>
      <c r="E18" s="53">
        <f t="shared" ref="E18:G18" si="5">SUM(E19:E19)</f>
        <v>0.2</v>
      </c>
      <c r="F18" s="53">
        <f t="shared" si="5"/>
        <v>0</v>
      </c>
      <c r="G18" s="53">
        <f t="shared" si="5"/>
        <v>0</v>
      </c>
      <c r="H18" s="16"/>
      <c r="I18" s="13">
        <v>2</v>
      </c>
      <c r="J18" s="17">
        <v>1</v>
      </c>
      <c r="K18" s="17"/>
      <c r="L18" s="17"/>
      <c r="M18" s="17" t="s">
        <v>19</v>
      </c>
      <c r="N18" s="17" t="s">
        <v>19</v>
      </c>
      <c r="O18" s="17"/>
      <c r="P18" s="18">
        <f>IF(ISBLANK(A18),0,1)</f>
        <v>1</v>
      </c>
    </row>
    <row r="19" spans="1:16" ht="20.100000000000001" customHeight="1">
      <c r="A19" s="19" t="s">
        <v>20</v>
      </c>
      <c r="B19" s="129" t="s">
        <v>153</v>
      </c>
      <c r="C19" s="58" t="s">
        <v>154</v>
      </c>
      <c r="D19" s="58">
        <v>0</v>
      </c>
      <c r="E19" s="130">
        <v>0.2</v>
      </c>
      <c r="F19" s="58">
        <v>0</v>
      </c>
      <c r="G19" s="58">
        <v>0</v>
      </c>
      <c r="H19" s="19">
        <f>2/2</f>
        <v>1</v>
      </c>
      <c r="I19" s="19"/>
      <c r="J19" s="23">
        <v>1</v>
      </c>
      <c r="K19" s="23" t="s">
        <v>155</v>
      </c>
      <c r="L19" s="24"/>
      <c r="M19" s="24" t="s">
        <v>19</v>
      </c>
      <c r="N19" s="24" t="s">
        <v>19</v>
      </c>
      <c r="O19" s="24" t="s">
        <v>28</v>
      </c>
    </row>
    <row r="20" spans="1:16" ht="20.100000000000001" customHeight="1"/>
    <row r="21" spans="1:16" ht="20.100000000000001" customHeight="1">
      <c r="A21" s="31" t="s">
        <v>135</v>
      </c>
    </row>
    <row r="22" spans="1:16" ht="20.100000000000001" customHeight="1">
      <c r="A22" s="31" t="s">
        <v>136</v>
      </c>
    </row>
    <row r="23" spans="1:16" ht="20.100000000000001" customHeight="1">
      <c r="A23" s="31" t="s">
        <v>156</v>
      </c>
    </row>
  </sheetData>
  <pageMargins left="0.7" right="0.7" top="0.75" bottom="0.7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H21"/>
  <sheetViews>
    <sheetView zoomScale="25" zoomScaleNormal="25" zoomScalePageLayoutView="75" workbookViewId="0">
      <selection activeCell="G47" sqref="G47"/>
    </sheetView>
  </sheetViews>
  <sheetFormatPr baseColWidth="10" defaultColWidth="9.125" defaultRowHeight="15.75"/>
  <cols>
    <col min="1" max="1" width="10.875" style="18" customWidth="1"/>
    <col min="2" max="2" width="40.875" style="18" customWidth="1"/>
    <col min="3" max="6" width="10.875" style="18" customWidth="1"/>
    <col min="7" max="7" width="21.5" style="18" customWidth="1"/>
    <col min="8" max="8" width="18.875" style="18" customWidth="1"/>
    <col min="9" max="9" width="22" style="18" customWidth="1"/>
    <col min="10" max="10" width="26.125" style="18" customWidth="1"/>
    <col min="11" max="11" width="21.5" style="18" customWidth="1"/>
    <col min="12" max="12" width="21.375" style="18" customWidth="1"/>
    <col min="13" max="13" width="17.75" style="18" customWidth="1"/>
    <col min="14" max="14" width="20.375" style="18" customWidth="1"/>
    <col min="15" max="15" width="16.5" style="18" customWidth="1"/>
    <col min="16" max="16" width="10.875" style="18" customWidth="1"/>
    <col min="17" max="16384" width="9.125" style="18"/>
  </cols>
  <sheetData>
    <row r="1" spans="1:1022" s="9" customFormat="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AMH1" s="18"/>
    </row>
    <row r="2" spans="1:1022" s="12" customFormat="1" ht="84.75" customHeight="1">
      <c r="A2" s="32" t="s">
        <v>157</v>
      </c>
      <c r="B2" s="10" t="s">
        <v>158</v>
      </c>
      <c r="C2" s="32">
        <f>SUM(D2:F2)</f>
        <v>327</v>
      </c>
      <c r="D2" s="32">
        <f>SUMPRODUCT(D3:D220,$P3:$P220)</f>
        <v>84</v>
      </c>
      <c r="E2" s="32">
        <f>SUMPRODUCT(E3:E220,$P3:$P220)</f>
        <v>243</v>
      </c>
      <c r="F2" s="32">
        <f>SUMPRODUCT(F3:F220,$P3:$P220)</f>
        <v>0</v>
      </c>
      <c r="G2" s="32">
        <v>18</v>
      </c>
      <c r="H2" s="1"/>
      <c r="I2" s="32">
        <f>SUMPRODUCT(I3:I220,$P3:$P220)</f>
        <v>30</v>
      </c>
      <c r="J2" s="32"/>
      <c r="K2" s="32"/>
      <c r="L2" s="33"/>
      <c r="M2" s="33"/>
      <c r="N2" s="34"/>
      <c r="O2" s="33"/>
    </row>
    <row r="3" spans="1:1022" ht="20.100000000000001" customHeight="1">
      <c r="A3" s="35" t="s">
        <v>17</v>
      </c>
      <c r="B3" s="36" t="s">
        <v>159</v>
      </c>
      <c r="C3" s="37">
        <f>SUM(D3:F3)</f>
        <v>144</v>
      </c>
      <c r="D3" s="37">
        <f>SUM(D4:D8)-D8</f>
        <v>48</v>
      </c>
      <c r="E3" s="37">
        <f>SUM(E4:E8)-E8</f>
        <v>96</v>
      </c>
      <c r="F3" s="37">
        <f>SUM(F4:F8)-F8</f>
        <v>0</v>
      </c>
      <c r="G3" s="37">
        <v>0</v>
      </c>
      <c r="H3" s="16"/>
      <c r="I3" s="35">
        <v>12</v>
      </c>
      <c r="J3" s="38"/>
      <c r="K3" s="38"/>
      <c r="L3" s="38"/>
      <c r="M3" s="38" t="s">
        <v>19</v>
      </c>
      <c r="N3" s="39"/>
      <c r="O3" s="38"/>
      <c r="P3" s="12">
        <f>IF(ISBLANK(#REF!),0,1)</f>
        <v>1</v>
      </c>
    </row>
    <row r="4" spans="1:1022" ht="20.100000000000001" customHeight="1">
      <c r="A4" s="19" t="s">
        <v>20</v>
      </c>
      <c r="B4" s="40" t="s">
        <v>160</v>
      </c>
      <c r="C4" s="41"/>
      <c r="D4" s="41">
        <v>12</v>
      </c>
      <c r="E4" s="41">
        <v>24</v>
      </c>
      <c r="F4" s="41">
        <v>0</v>
      </c>
      <c r="G4" s="41">
        <v>0</v>
      </c>
      <c r="H4" s="19">
        <f>3/12</f>
        <v>0.25</v>
      </c>
      <c r="I4" s="19"/>
      <c r="J4" s="23">
        <v>3</v>
      </c>
      <c r="K4" s="23" t="s">
        <v>22</v>
      </c>
      <c r="L4" s="23"/>
      <c r="M4" s="23" t="s">
        <v>23</v>
      </c>
      <c r="N4" s="42"/>
      <c r="O4" s="23" t="s">
        <v>28</v>
      </c>
      <c r="P4" s="12"/>
    </row>
    <row r="5" spans="1:1022" ht="20.100000000000001" customHeight="1">
      <c r="A5" s="19" t="s">
        <v>20</v>
      </c>
      <c r="B5" s="40" t="s">
        <v>39</v>
      </c>
      <c r="C5" s="41"/>
      <c r="D5" s="41">
        <v>12</v>
      </c>
      <c r="E5" s="41">
        <v>24</v>
      </c>
      <c r="F5" s="41">
        <v>0</v>
      </c>
      <c r="G5" s="41">
        <v>0</v>
      </c>
      <c r="H5" s="19">
        <f t="shared" ref="H5:H7" si="0">3/12</f>
        <v>0.25</v>
      </c>
      <c r="I5" s="19"/>
      <c r="J5" s="23">
        <v>3</v>
      </c>
      <c r="K5" s="23" t="s">
        <v>22</v>
      </c>
      <c r="L5" s="348" t="s">
        <v>161</v>
      </c>
      <c r="M5" s="23" t="s">
        <v>23</v>
      </c>
      <c r="N5" s="42"/>
      <c r="O5" s="23" t="s">
        <v>40</v>
      </c>
      <c r="P5" s="12"/>
    </row>
    <row r="6" spans="1:1022" ht="20.100000000000001" customHeight="1">
      <c r="A6" s="19" t="s">
        <v>20</v>
      </c>
      <c r="B6" s="40" t="s">
        <v>37</v>
      </c>
      <c r="C6" s="41"/>
      <c r="D6" s="41">
        <v>12</v>
      </c>
      <c r="E6" s="41">
        <v>24</v>
      </c>
      <c r="F6" s="41">
        <v>0</v>
      </c>
      <c r="G6" s="41">
        <v>0</v>
      </c>
      <c r="H6" s="19">
        <f t="shared" si="0"/>
        <v>0.25</v>
      </c>
      <c r="I6" s="19"/>
      <c r="J6" s="23">
        <v>3</v>
      </c>
      <c r="K6" s="23" t="s">
        <v>22</v>
      </c>
      <c r="L6" s="348" t="s">
        <v>161</v>
      </c>
      <c r="M6" s="23" t="s">
        <v>23</v>
      </c>
      <c r="N6" s="42"/>
      <c r="O6" s="23" t="s">
        <v>28</v>
      </c>
      <c r="P6" s="12"/>
    </row>
    <row r="7" spans="1:1022" ht="20.100000000000001" customHeight="1">
      <c r="A7" s="19" t="s">
        <v>20</v>
      </c>
      <c r="B7" s="25" t="s">
        <v>162</v>
      </c>
      <c r="C7" s="41"/>
      <c r="D7" s="41">
        <v>12</v>
      </c>
      <c r="E7" s="41">
        <v>24</v>
      </c>
      <c r="F7" s="41">
        <v>0</v>
      </c>
      <c r="G7" s="41">
        <v>0</v>
      </c>
      <c r="H7" s="19">
        <f t="shared" si="0"/>
        <v>0.25</v>
      </c>
      <c r="I7" s="19"/>
      <c r="J7" s="23">
        <v>3</v>
      </c>
      <c r="K7" s="23" t="s">
        <v>22</v>
      </c>
      <c r="L7" s="348" t="s">
        <v>161</v>
      </c>
      <c r="M7" s="23" t="s">
        <v>23</v>
      </c>
      <c r="N7" s="42"/>
      <c r="O7" s="23" t="s">
        <v>40</v>
      </c>
      <c r="P7" s="12"/>
    </row>
    <row r="8" spans="1:1022" ht="20.100000000000001" customHeight="1">
      <c r="A8" s="35" t="s">
        <v>17</v>
      </c>
      <c r="B8" s="36" t="s">
        <v>163</v>
      </c>
      <c r="C8" s="37">
        <f>SUM(D8:F8)</f>
        <v>108</v>
      </c>
      <c r="D8" s="37">
        <f>SUM(D9:D12)-D12</f>
        <v>36</v>
      </c>
      <c r="E8" s="37">
        <f>SUM(E9:E12)-E12</f>
        <v>72</v>
      </c>
      <c r="F8" s="37">
        <f>SUM(F9:F12)-F12</f>
        <v>0</v>
      </c>
      <c r="G8" s="37">
        <v>0</v>
      </c>
      <c r="H8" s="16"/>
      <c r="I8" s="35">
        <v>9</v>
      </c>
      <c r="J8" s="38"/>
      <c r="K8" s="38"/>
      <c r="L8" s="38"/>
      <c r="M8" s="38" t="s">
        <v>19</v>
      </c>
      <c r="N8" s="39"/>
      <c r="O8" s="38"/>
      <c r="P8" s="12">
        <f>IF(ISBLANK(#REF!),0,1)</f>
        <v>1</v>
      </c>
    </row>
    <row r="9" spans="1:1022" ht="20.100000000000001" customHeight="1">
      <c r="A9" s="19" t="s">
        <v>20</v>
      </c>
      <c r="B9" s="26" t="s">
        <v>164</v>
      </c>
      <c r="C9" s="41"/>
      <c r="D9" s="41">
        <v>12</v>
      </c>
      <c r="E9" s="41">
        <v>24</v>
      </c>
      <c r="F9" s="41">
        <v>0</v>
      </c>
      <c r="G9" s="41">
        <v>0</v>
      </c>
      <c r="H9" s="43">
        <f>3/9</f>
        <v>0.33333333333333331</v>
      </c>
      <c r="I9" s="19"/>
      <c r="J9" s="28">
        <v>3</v>
      </c>
      <c r="K9" s="23" t="s">
        <v>22</v>
      </c>
      <c r="L9" s="23"/>
      <c r="M9" s="23" t="s">
        <v>23</v>
      </c>
      <c r="N9" s="42"/>
      <c r="O9" s="23" t="s">
        <v>28</v>
      </c>
      <c r="P9" s="12"/>
    </row>
    <row r="10" spans="1:1022" ht="20.100000000000001" customHeight="1">
      <c r="A10" s="19" t="s">
        <v>20</v>
      </c>
      <c r="B10" s="26" t="s">
        <v>165</v>
      </c>
      <c r="C10" s="41"/>
      <c r="D10" s="41">
        <v>12</v>
      </c>
      <c r="E10" s="41">
        <v>24</v>
      </c>
      <c r="F10" s="41">
        <v>0</v>
      </c>
      <c r="G10" s="41">
        <v>0</v>
      </c>
      <c r="H10" s="43">
        <f t="shared" ref="H10:H11" si="1">3/9</f>
        <v>0.33333333333333331</v>
      </c>
      <c r="I10" s="19"/>
      <c r="J10" s="28">
        <v>3</v>
      </c>
      <c r="K10" s="23" t="s">
        <v>22</v>
      </c>
      <c r="L10" s="348" t="s">
        <v>161</v>
      </c>
      <c r="M10" s="23" t="s">
        <v>23</v>
      </c>
      <c r="N10" s="42"/>
      <c r="O10" s="23" t="s">
        <v>28</v>
      </c>
      <c r="P10" s="12"/>
    </row>
    <row r="11" spans="1:1022" ht="20.100000000000001" customHeight="1">
      <c r="A11" s="19" t="s">
        <v>20</v>
      </c>
      <c r="B11" s="26" t="s">
        <v>166</v>
      </c>
      <c r="C11" s="41"/>
      <c r="D11" s="41">
        <v>12</v>
      </c>
      <c r="E11" s="41">
        <v>24</v>
      </c>
      <c r="F11" s="41">
        <v>0</v>
      </c>
      <c r="G11" s="41">
        <v>0</v>
      </c>
      <c r="H11" s="43">
        <f t="shared" si="1"/>
        <v>0.33333333333333331</v>
      </c>
      <c r="I11" s="19"/>
      <c r="J11" s="28">
        <v>3</v>
      </c>
      <c r="K11" s="23" t="s">
        <v>22</v>
      </c>
      <c r="L11" s="23"/>
      <c r="M11" s="23" t="s">
        <v>23</v>
      </c>
      <c r="N11" s="42"/>
      <c r="O11" s="23" t="s">
        <v>28</v>
      </c>
      <c r="P11" s="12"/>
    </row>
    <row r="12" spans="1:1022" ht="20.100000000000001" customHeight="1">
      <c r="A12" s="35" t="s">
        <v>17</v>
      </c>
      <c r="B12" s="36" t="s">
        <v>25</v>
      </c>
      <c r="C12" s="37">
        <f>SUM(D12:F12)</f>
        <v>30</v>
      </c>
      <c r="D12" s="37">
        <f>SUM(D13:D16)</f>
        <v>0</v>
      </c>
      <c r="E12" s="37">
        <f>SUM(E13:E13)</f>
        <v>30</v>
      </c>
      <c r="F12" s="37">
        <f>SUM(F13:F16)</f>
        <v>0</v>
      </c>
      <c r="G12" s="37">
        <v>10</v>
      </c>
      <c r="H12" s="16"/>
      <c r="I12" s="35">
        <v>2</v>
      </c>
      <c r="J12" s="38"/>
      <c r="K12" s="38"/>
      <c r="L12" s="38"/>
      <c r="M12" s="38" t="s">
        <v>19</v>
      </c>
      <c r="N12" s="39"/>
      <c r="O12" s="38"/>
      <c r="P12" s="12">
        <f>IF(ISBLANK(#REF!),0,1)</f>
        <v>1</v>
      </c>
    </row>
    <row r="13" spans="1:1022" ht="20.100000000000001" customHeight="1">
      <c r="A13" s="19" t="s">
        <v>20</v>
      </c>
      <c r="B13" s="20" t="s">
        <v>167</v>
      </c>
      <c r="C13" s="41"/>
      <c r="D13" s="41">
        <v>0</v>
      </c>
      <c r="E13" s="41">
        <v>30</v>
      </c>
      <c r="F13" s="41">
        <v>0</v>
      </c>
      <c r="G13" s="41">
        <v>10</v>
      </c>
      <c r="H13" s="19">
        <f>2/2</f>
        <v>1</v>
      </c>
      <c r="I13" s="19"/>
      <c r="J13" s="23">
        <v>2</v>
      </c>
      <c r="K13" s="23" t="s">
        <v>22</v>
      </c>
      <c r="L13" s="23"/>
      <c r="M13" s="23" t="s">
        <v>23</v>
      </c>
      <c r="N13" s="42"/>
      <c r="O13" s="23" t="s">
        <v>25</v>
      </c>
      <c r="P13" s="12"/>
    </row>
    <row r="14" spans="1:1022" ht="20.100000000000001" customHeight="1">
      <c r="A14" s="35" t="s">
        <v>17</v>
      </c>
      <c r="B14" s="36" t="s">
        <v>168</v>
      </c>
      <c r="C14" s="37">
        <f>SUM(D14:F14)</f>
        <v>40</v>
      </c>
      <c r="D14" s="37">
        <f>SUM(D15:D18)</f>
        <v>0</v>
      </c>
      <c r="E14" s="37">
        <f>SUM(E15:E16)</f>
        <v>40</v>
      </c>
      <c r="F14" s="37">
        <f>SUM(F15:F18)</f>
        <v>0</v>
      </c>
      <c r="G14" s="37">
        <v>8</v>
      </c>
      <c r="H14" s="16"/>
      <c r="I14" s="35">
        <v>4</v>
      </c>
      <c r="J14" s="38"/>
      <c r="K14" s="38"/>
      <c r="L14" s="38"/>
      <c r="M14" s="38" t="s">
        <v>19</v>
      </c>
      <c r="N14" s="39"/>
      <c r="O14" s="38"/>
      <c r="P14" s="12">
        <f>IF(ISBLANK(#REF!),0,1)</f>
        <v>1</v>
      </c>
    </row>
    <row r="15" spans="1:1022" ht="20.100000000000001" customHeight="1">
      <c r="A15" s="19" t="s">
        <v>20</v>
      </c>
      <c r="B15" s="20" t="s">
        <v>169</v>
      </c>
      <c r="C15" s="41"/>
      <c r="D15" s="41">
        <v>0</v>
      </c>
      <c r="E15" s="41">
        <v>24</v>
      </c>
      <c r="F15" s="41">
        <v>0</v>
      </c>
      <c r="G15" s="41">
        <v>4</v>
      </c>
      <c r="H15" s="19">
        <f>2.7/4</f>
        <v>0.67500000000000004</v>
      </c>
      <c r="I15" s="19"/>
      <c r="J15" s="23">
        <v>2</v>
      </c>
      <c r="K15" s="23" t="s">
        <v>22</v>
      </c>
      <c r="L15" s="23"/>
      <c r="M15" s="23" t="s">
        <v>23</v>
      </c>
      <c r="N15" s="42"/>
      <c r="O15" s="23" t="s">
        <v>28</v>
      </c>
      <c r="P15" s="12"/>
    </row>
    <row r="16" spans="1:1022" ht="20.100000000000001" customHeight="1">
      <c r="A16" s="19" t="s">
        <v>20</v>
      </c>
      <c r="B16" s="20" t="s">
        <v>170</v>
      </c>
      <c r="C16" s="41"/>
      <c r="D16" s="41">
        <v>0</v>
      </c>
      <c r="E16" s="41">
        <v>16</v>
      </c>
      <c r="F16" s="41">
        <v>0</v>
      </c>
      <c r="G16" s="41">
        <v>4</v>
      </c>
      <c r="H16" s="19">
        <f>1.3/4</f>
        <v>0.32500000000000001</v>
      </c>
      <c r="I16" s="19"/>
      <c r="J16" s="23">
        <v>2</v>
      </c>
      <c r="K16" s="23" t="s">
        <v>22</v>
      </c>
      <c r="L16" s="23"/>
      <c r="M16" s="23" t="s">
        <v>23</v>
      </c>
      <c r="N16" s="42"/>
      <c r="O16" s="23" t="s">
        <v>28</v>
      </c>
      <c r="P16" s="12"/>
    </row>
    <row r="17" spans="1:16" ht="20.100000000000001" customHeight="1">
      <c r="A17" s="35" t="s">
        <v>17</v>
      </c>
      <c r="B17" s="36" t="s">
        <v>171</v>
      </c>
      <c r="C17" s="37">
        <f>SUM(D17:F17)</f>
        <v>5</v>
      </c>
      <c r="D17" s="37">
        <f>SUM(D18:D18)</f>
        <v>0</v>
      </c>
      <c r="E17" s="37">
        <f>SUM(E18:E18)</f>
        <v>5</v>
      </c>
      <c r="F17" s="37">
        <f>SUM(F18:F18)</f>
        <v>0</v>
      </c>
      <c r="G17" s="37">
        <v>0</v>
      </c>
      <c r="H17" s="16"/>
      <c r="I17" s="35">
        <v>3</v>
      </c>
      <c r="J17" s="38"/>
      <c r="K17" s="38"/>
      <c r="L17" s="38"/>
      <c r="M17" s="38" t="s">
        <v>19</v>
      </c>
      <c r="N17" s="39"/>
      <c r="O17" s="38"/>
      <c r="P17" s="12">
        <f>IF(ISBLANK(#REF!),0,1)</f>
        <v>1</v>
      </c>
    </row>
    <row r="18" spans="1:16" ht="20.100000000000001" customHeight="1">
      <c r="A18" s="19" t="s">
        <v>20</v>
      </c>
      <c r="B18" s="25" t="s">
        <v>171</v>
      </c>
      <c r="C18" s="41" t="s">
        <v>172</v>
      </c>
      <c r="D18" s="41">
        <v>0</v>
      </c>
      <c r="E18" s="41">
        <v>5</v>
      </c>
      <c r="F18" s="41">
        <v>0</v>
      </c>
      <c r="G18" s="41">
        <v>0</v>
      </c>
      <c r="H18" s="19">
        <f>3/3</f>
        <v>1</v>
      </c>
      <c r="I18" s="19"/>
      <c r="J18" s="23">
        <v>2</v>
      </c>
      <c r="K18" s="23" t="s">
        <v>22</v>
      </c>
      <c r="L18" s="23"/>
      <c r="M18" s="23"/>
      <c r="N18" s="42"/>
      <c r="O18" s="23" t="s">
        <v>28</v>
      </c>
      <c r="P18" s="12"/>
    </row>
    <row r="19" spans="1:16" ht="20.100000000000001" customHeight="1"/>
    <row r="20" spans="1:16" ht="20.100000000000001" customHeight="1">
      <c r="A20" s="31" t="s">
        <v>135</v>
      </c>
    </row>
    <row r="21" spans="1:16" ht="20.100000000000001" customHeight="1">
      <c r="A21" s="31" t="s">
        <v>173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E33"/>
  <sheetViews>
    <sheetView zoomScale="25" zoomScaleNormal="25" zoomScalePageLayoutView="75" workbookViewId="0">
      <selection activeCell="B1" sqref="B1:B1048576"/>
    </sheetView>
  </sheetViews>
  <sheetFormatPr baseColWidth="10" defaultColWidth="17.125" defaultRowHeight="15.75"/>
  <cols>
    <col min="1" max="1" width="17" style="18" customWidth="1"/>
    <col min="2" max="2" width="40.875" style="18" customWidth="1"/>
    <col min="3" max="3" width="18.375" style="18" customWidth="1"/>
    <col min="4" max="9" width="10.875" style="18" customWidth="1"/>
    <col min="10" max="10" width="19.25" style="18" customWidth="1"/>
    <col min="11" max="11" width="21.125" style="18" customWidth="1"/>
    <col min="12" max="12" width="18.375" style="18" customWidth="1"/>
    <col min="13" max="13" width="14.5" style="18" customWidth="1"/>
    <col min="14" max="14" width="25.5" style="18" customWidth="1"/>
    <col min="15" max="17" width="10.875" style="18" customWidth="1"/>
    <col min="18" max="16384" width="17.125" style="18"/>
  </cols>
  <sheetData>
    <row r="1" spans="1:1019" s="9" customFormat="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AME1" s="18"/>
    </row>
    <row r="2" spans="1:1019" s="12" customFormat="1" ht="84.75" customHeight="1">
      <c r="A2" s="32" t="s">
        <v>174</v>
      </c>
      <c r="B2" s="10" t="s">
        <v>175</v>
      </c>
      <c r="C2" s="32">
        <f>SUM(D2:F2)</f>
        <v>292</v>
      </c>
      <c r="D2" s="32">
        <f>SUMPRODUCT(D3:D225,$P3:$P225)</f>
        <v>72</v>
      </c>
      <c r="E2" s="32">
        <f>SUMPRODUCT(E3:E225,$P3:$P225)</f>
        <v>220</v>
      </c>
      <c r="F2" s="32">
        <f>SUMPRODUCT(F3:F225,$P3:$P225)</f>
        <v>0</v>
      </c>
      <c r="G2" s="32">
        <v>18</v>
      </c>
      <c r="H2" s="1"/>
      <c r="I2" s="32">
        <f>SUMPRODUCT(I3:I225,$P3:$P225)</f>
        <v>30</v>
      </c>
      <c r="J2" s="32"/>
      <c r="K2" s="32"/>
      <c r="L2" s="33"/>
      <c r="M2" s="33"/>
      <c r="N2" s="33"/>
      <c r="O2" s="33"/>
    </row>
    <row r="3" spans="1:1019" ht="20.100000000000001" customHeight="1">
      <c r="A3" s="35" t="s">
        <v>17</v>
      </c>
      <c r="B3" s="36" t="s">
        <v>176</v>
      </c>
      <c r="C3" s="37">
        <f>SUM(D3:F3)</f>
        <v>108</v>
      </c>
      <c r="D3" s="37">
        <f>SUM(D4:D6)</f>
        <v>36</v>
      </c>
      <c r="E3" s="37">
        <f t="shared" ref="E3:G3" si="0">SUM(E4:E6)</f>
        <v>72</v>
      </c>
      <c r="F3" s="37">
        <f t="shared" si="0"/>
        <v>0</v>
      </c>
      <c r="G3" s="37">
        <f t="shared" si="0"/>
        <v>0</v>
      </c>
      <c r="H3" s="16"/>
      <c r="I3" s="35">
        <v>9</v>
      </c>
      <c r="J3" s="38"/>
      <c r="K3" s="38"/>
      <c r="L3" s="38"/>
      <c r="M3" s="38" t="s">
        <v>19</v>
      </c>
      <c r="N3" s="38"/>
      <c r="O3" s="38"/>
      <c r="P3" s="18">
        <f>IF(ISBLANK(#REF!),0,1)</f>
        <v>1</v>
      </c>
    </row>
    <row r="4" spans="1:1019" ht="20.100000000000001" customHeight="1">
      <c r="A4" s="19" t="s">
        <v>20</v>
      </c>
      <c r="B4" s="25" t="s">
        <v>177</v>
      </c>
      <c r="C4" s="41"/>
      <c r="D4" s="41">
        <v>12</v>
      </c>
      <c r="E4" s="41">
        <v>24</v>
      </c>
      <c r="F4" s="41">
        <v>0</v>
      </c>
      <c r="G4" s="41">
        <v>0</v>
      </c>
      <c r="H4" s="22">
        <f>3/9</f>
        <v>0.33333333333333331</v>
      </c>
      <c r="I4" s="19"/>
      <c r="J4" s="23">
        <v>3</v>
      </c>
      <c r="K4" s="23" t="s">
        <v>22</v>
      </c>
      <c r="L4" s="23"/>
      <c r="M4" s="23" t="s">
        <v>23</v>
      </c>
      <c r="N4" s="23"/>
      <c r="O4" s="23" t="s">
        <v>28</v>
      </c>
    </row>
    <row r="5" spans="1:1019" ht="20.100000000000001" customHeight="1">
      <c r="A5" s="19" t="s">
        <v>20</v>
      </c>
      <c r="B5" s="25" t="s">
        <v>99</v>
      </c>
      <c r="C5" s="41"/>
      <c r="D5" s="41">
        <v>12</v>
      </c>
      <c r="E5" s="41">
        <v>24</v>
      </c>
      <c r="F5" s="41">
        <v>0</v>
      </c>
      <c r="G5" s="41">
        <v>0</v>
      </c>
      <c r="H5" s="22">
        <f t="shared" ref="H5:H6" si="1">3/9</f>
        <v>0.33333333333333331</v>
      </c>
      <c r="I5" s="19"/>
      <c r="J5" s="23">
        <v>3</v>
      </c>
      <c r="K5" s="23" t="s">
        <v>22</v>
      </c>
      <c r="L5" s="23"/>
      <c r="M5" s="23" t="s">
        <v>23</v>
      </c>
      <c r="N5" s="42" t="s">
        <v>178</v>
      </c>
      <c r="O5" s="23" t="s">
        <v>28</v>
      </c>
    </row>
    <row r="6" spans="1:1019" ht="20.100000000000001" customHeight="1">
      <c r="A6" s="19" t="s">
        <v>20</v>
      </c>
      <c r="B6" s="25" t="s">
        <v>100</v>
      </c>
      <c r="C6" s="41"/>
      <c r="D6" s="41">
        <v>12</v>
      </c>
      <c r="E6" s="41">
        <v>24</v>
      </c>
      <c r="F6" s="41">
        <v>0</v>
      </c>
      <c r="G6" s="41">
        <v>0</v>
      </c>
      <c r="H6" s="22">
        <f t="shared" si="1"/>
        <v>0.33333333333333331</v>
      </c>
      <c r="I6" s="19"/>
      <c r="J6" s="23">
        <v>3</v>
      </c>
      <c r="K6" s="23" t="s">
        <v>22</v>
      </c>
      <c r="L6" s="23"/>
      <c r="M6" s="23" t="s">
        <v>23</v>
      </c>
      <c r="N6" s="42" t="s">
        <v>178</v>
      </c>
      <c r="O6" s="23" t="s">
        <v>25</v>
      </c>
    </row>
    <row r="7" spans="1:1019" ht="20.100000000000001" customHeight="1">
      <c r="A7" s="35" t="s">
        <v>17</v>
      </c>
      <c r="B7" s="36" t="s">
        <v>179</v>
      </c>
      <c r="C7" s="37">
        <f>SUM(D7:F7)</f>
        <v>108</v>
      </c>
      <c r="D7" s="37">
        <f>SUM(D8:D10)</f>
        <v>36</v>
      </c>
      <c r="E7" s="37">
        <f t="shared" ref="E7:G7" si="2">SUM(E8:E10)</f>
        <v>72</v>
      </c>
      <c r="F7" s="37">
        <f t="shared" si="2"/>
        <v>0</v>
      </c>
      <c r="G7" s="37">
        <f t="shared" si="2"/>
        <v>0</v>
      </c>
      <c r="H7" s="16">
        <f>SUM(H8:H10)</f>
        <v>0.75</v>
      </c>
      <c r="I7" s="45">
        <v>9</v>
      </c>
      <c r="J7" s="38"/>
      <c r="K7" s="38"/>
      <c r="L7" s="38"/>
      <c r="M7" s="46" t="s">
        <v>19</v>
      </c>
      <c r="N7" s="38"/>
      <c r="O7" s="38"/>
      <c r="P7" s="18">
        <f>IF(ISBLANK(#REF!),0,1)</f>
        <v>1</v>
      </c>
    </row>
    <row r="8" spans="1:1019" ht="20.100000000000001" customHeight="1">
      <c r="A8" s="19" t="s">
        <v>180</v>
      </c>
      <c r="B8" s="26" t="s">
        <v>181</v>
      </c>
      <c r="C8" s="41"/>
      <c r="D8" s="41">
        <v>12</v>
      </c>
      <c r="E8" s="41">
        <v>24</v>
      </c>
      <c r="F8" s="41">
        <v>0</v>
      </c>
      <c r="G8" s="41">
        <v>0</v>
      </c>
      <c r="H8" s="47">
        <f>0.25</f>
        <v>0.25</v>
      </c>
      <c r="I8" s="19"/>
      <c r="J8" s="28">
        <v>3</v>
      </c>
      <c r="K8" s="23" t="s">
        <v>22</v>
      </c>
      <c r="L8" s="23"/>
      <c r="M8" s="28" t="s">
        <v>23</v>
      </c>
      <c r="N8" s="23"/>
      <c r="O8" s="23" t="s">
        <v>28</v>
      </c>
    </row>
    <row r="9" spans="1:1019" ht="20.100000000000001" customHeight="1">
      <c r="A9" s="19" t="s">
        <v>180</v>
      </c>
      <c r="B9" s="26" t="s">
        <v>182</v>
      </c>
      <c r="C9" s="41"/>
      <c r="D9" s="41">
        <v>12</v>
      </c>
      <c r="E9" s="41">
        <v>24</v>
      </c>
      <c r="F9" s="41">
        <v>0</v>
      </c>
      <c r="G9" s="41">
        <v>0</v>
      </c>
      <c r="H9" s="47">
        <f>0.25</f>
        <v>0.25</v>
      </c>
      <c r="I9" s="19"/>
      <c r="J9" s="28">
        <v>3</v>
      </c>
      <c r="K9" s="23" t="s">
        <v>22</v>
      </c>
      <c r="L9" s="23"/>
      <c r="M9" s="28" t="s">
        <v>23</v>
      </c>
      <c r="N9" s="23"/>
      <c r="O9" s="23" t="s">
        <v>28</v>
      </c>
    </row>
    <row r="10" spans="1:1019" ht="20.100000000000001" customHeight="1">
      <c r="A10" s="19" t="s">
        <v>180</v>
      </c>
      <c r="B10" s="26" t="s">
        <v>183</v>
      </c>
      <c r="C10" s="41"/>
      <c r="D10" s="41">
        <v>12</v>
      </c>
      <c r="E10" s="41">
        <v>24</v>
      </c>
      <c r="F10" s="41">
        <v>0</v>
      </c>
      <c r="G10" s="41">
        <v>0</v>
      </c>
      <c r="H10" s="47">
        <f t="shared" ref="H10:H16" si="3">0.25</f>
        <v>0.25</v>
      </c>
      <c r="I10" s="19"/>
      <c r="J10" s="28">
        <v>3</v>
      </c>
      <c r="K10" s="23" t="s">
        <v>22</v>
      </c>
      <c r="L10" s="23"/>
      <c r="M10" s="23" t="s">
        <v>23</v>
      </c>
      <c r="N10" s="348" t="s">
        <v>184</v>
      </c>
      <c r="O10" s="23" t="s">
        <v>28</v>
      </c>
    </row>
    <row r="11" spans="1:1019" ht="20.100000000000001" customHeight="1">
      <c r="A11" s="19" t="s">
        <v>180</v>
      </c>
      <c r="B11" s="26" t="s">
        <v>89</v>
      </c>
      <c r="C11" s="41"/>
      <c r="D11" s="41">
        <v>12</v>
      </c>
      <c r="E11" s="41">
        <v>24</v>
      </c>
      <c r="F11" s="41">
        <v>0</v>
      </c>
      <c r="G11" s="41">
        <v>0</v>
      </c>
      <c r="H11" s="47">
        <f t="shared" si="3"/>
        <v>0.25</v>
      </c>
      <c r="I11" s="19"/>
      <c r="J11" s="28">
        <v>3</v>
      </c>
      <c r="K11" s="23" t="s">
        <v>22</v>
      </c>
      <c r="L11" s="23"/>
      <c r="M11" s="23" t="s">
        <v>23</v>
      </c>
      <c r="N11" s="348" t="s">
        <v>184</v>
      </c>
      <c r="O11" s="23" t="s">
        <v>25</v>
      </c>
    </row>
    <row r="12" spans="1:1019" ht="20.100000000000001" customHeight="1">
      <c r="A12" s="19" t="s">
        <v>180</v>
      </c>
      <c r="B12" s="26" t="s">
        <v>88</v>
      </c>
      <c r="C12" s="41"/>
      <c r="D12" s="41">
        <v>12</v>
      </c>
      <c r="E12" s="41">
        <v>24</v>
      </c>
      <c r="F12" s="41">
        <v>0</v>
      </c>
      <c r="G12" s="41">
        <v>0</v>
      </c>
      <c r="H12" s="47">
        <f t="shared" si="3"/>
        <v>0.25</v>
      </c>
      <c r="I12" s="19"/>
      <c r="J12" s="28">
        <v>3</v>
      </c>
      <c r="K12" s="23" t="s">
        <v>22</v>
      </c>
      <c r="L12" s="23"/>
      <c r="M12" s="23" t="s">
        <v>23</v>
      </c>
      <c r="N12" s="348" t="s">
        <v>161</v>
      </c>
      <c r="O12" s="23" t="s">
        <v>25</v>
      </c>
    </row>
    <row r="13" spans="1:1019" ht="20.100000000000001" customHeight="1">
      <c r="A13" s="19" t="s">
        <v>180</v>
      </c>
      <c r="B13" s="26" t="s">
        <v>185</v>
      </c>
      <c r="C13" s="41"/>
      <c r="D13" s="41">
        <v>12</v>
      </c>
      <c r="E13" s="41">
        <v>24</v>
      </c>
      <c r="F13" s="41">
        <v>0</v>
      </c>
      <c r="G13" s="41">
        <v>0</v>
      </c>
      <c r="H13" s="47">
        <f t="shared" si="3"/>
        <v>0.25</v>
      </c>
      <c r="I13" s="19"/>
      <c r="J13" s="28">
        <v>3</v>
      </c>
      <c r="K13" s="23" t="s">
        <v>22</v>
      </c>
      <c r="L13" s="23"/>
      <c r="M13" s="23" t="s">
        <v>23</v>
      </c>
      <c r="N13" s="23"/>
      <c r="O13" s="23" t="s">
        <v>28</v>
      </c>
    </row>
    <row r="14" spans="1:1019" ht="20.100000000000001" customHeight="1">
      <c r="A14" s="19" t="s">
        <v>186</v>
      </c>
      <c r="B14" s="26" t="s">
        <v>95</v>
      </c>
      <c r="C14" s="41"/>
      <c r="D14" s="41">
        <v>12</v>
      </c>
      <c r="E14" s="41">
        <v>24</v>
      </c>
      <c r="F14" s="41">
        <v>0</v>
      </c>
      <c r="G14" s="41">
        <v>0</v>
      </c>
      <c r="H14" s="47">
        <f t="shared" si="3"/>
        <v>0.25</v>
      </c>
      <c r="I14" s="19"/>
      <c r="J14" s="28">
        <v>3</v>
      </c>
      <c r="K14" s="23" t="s">
        <v>22</v>
      </c>
      <c r="L14" s="23"/>
      <c r="M14" s="23" t="s">
        <v>23</v>
      </c>
      <c r="N14" s="348" t="s">
        <v>184</v>
      </c>
      <c r="O14" s="23" t="s">
        <v>28</v>
      </c>
    </row>
    <row r="15" spans="1:1019" ht="20.100000000000001" customHeight="1">
      <c r="A15" s="19" t="s">
        <v>180</v>
      </c>
      <c r="B15" s="26" t="s">
        <v>187</v>
      </c>
      <c r="C15" s="41"/>
      <c r="D15" s="41">
        <v>12</v>
      </c>
      <c r="E15" s="41">
        <v>24</v>
      </c>
      <c r="F15" s="41">
        <v>0</v>
      </c>
      <c r="G15" s="41">
        <v>0</v>
      </c>
      <c r="H15" s="47">
        <f t="shared" si="3"/>
        <v>0.25</v>
      </c>
      <c r="I15" s="44"/>
      <c r="J15" s="28">
        <v>3</v>
      </c>
      <c r="K15" s="23" t="s">
        <v>22</v>
      </c>
      <c r="L15" s="23"/>
      <c r="M15" s="28" t="s">
        <v>23</v>
      </c>
      <c r="N15" s="23"/>
      <c r="O15" s="23" t="s">
        <v>28</v>
      </c>
    </row>
    <row r="16" spans="1:1019" ht="20.100000000000001" customHeight="1">
      <c r="A16" s="44" t="s">
        <v>180</v>
      </c>
      <c r="B16" s="26" t="s">
        <v>188</v>
      </c>
      <c r="C16" s="41"/>
      <c r="D16" s="41">
        <v>12</v>
      </c>
      <c r="E16" s="41">
        <v>24</v>
      </c>
      <c r="F16" s="41">
        <v>0</v>
      </c>
      <c r="G16" s="41">
        <v>0</v>
      </c>
      <c r="H16" s="47">
        <f t="shared" si="3"/>
        <v>0.25</v>
      </c>
      <c r="I16" s="44"/>
      <c r="J16" s="28">
        <v>3</v>
      </c>
      <c r="K16" s="23" t="s">
        <v>22</v>
      </c>
      <c r="L16" s="23"/>
      <c r="M16" s="28" t="s">
        <v>23</v>
      </c>
      <c r="N16" s="23"/>
      <c r="O16" s="23" t="s">
        <v>28</v>
      </c>
    </row>
    <row r="17" spans="1:16" ht="20.100000000000001" customHeight="1">
      <c r="A17" s="35" t="s">
        <v>17</v>
      </c>
      <c r="B17" s="36" t="s">
        <v>25</v>
      </c>
      <c r="C17" s="37">
        <f>SUM(D17:F17)</f>
        <v>30</v>
      </c>
      <c r="D17" s="37">
        <f>SUM(D18)</f>
        <v>0</v>
      </c>
      <c r="E17" s="37">
        <f t="shared" ref="E17:G17" si="4">SUM(E18)</f>
        <v>30</v>
      </c>
      <c r="F17" s="37">
        <f t="shared" si="4"/>
        <v>0</v>
      </c>
      <c r="G17" s="37">
        <f t="shared" si="4"/>
        <v>10</v>
      </c>
      <c r="H17" s="16"/>
      <c r="I17" s="35">
        <v>2</v>
      </c>
      <c r="J17" s="38"/>
      <c r="K17" s="38"/>
      <c r="L17" s="38"/>
      <c r="M17" s="38" t="s">
        <v>19</v>
      </c>
      <c r="N17" s="38"/>
      <c r="O17" s="38"/>
      <c r="P17" s="18">
        <f>IF(ISBLANK(#REF!),0,1)</f>
        <v>1</v>
      </c>
    </row>
    <row r="18" spans="1:16" ht="20.100000000000001" customHeight="1">
      <c r="A18" s="19" t="s">
        <v>20</v>
      </c>
      <c r="B18" s="20" t="s">
        <v>189</v>
      </c>
      <c r="C18" s="41"/>
      <c r="D18" s="41">
        <v>0</v>
      </c>
      <c r="E18" s="41">
        <v>30</v>
      </c>
      <c r="F18" s="41">
        <v>0</v>
      </c>
      <c r="G18" s="41">
        <v>10</v>
      </c>
      <c r="H18" s="19">
        <f>2/2</f>
        <v>1</v>
      </c>
      <c r="I18" s="19"/>
      <c r="J18" s="23">
        <v>3</v>
      </c>
      <c r="K18" s="23" t="s">
        <v>22</v>
      </c>
      <c r="L18" s="23"/>
      <c r="M18" s="23" t="s">
        <v>23</v>
      </c>
      <c r="N18" s="23"/>
      <c r="O18" s="23" t="s">
        <v>25</v>
      </c>
    </row>
    <row r="19" spans="1:16" ht="20.100000000000001" customHeight="1">
      <c r="A19" s="35" t="s">
        <v>17</v>
      </c>
      <c r="B19" s="36" t="s">
        <v>190</v>
      </c>
      <c r="C19" s="37">
        <f>SUM(D19:F19)</f>
        <v>40</v>
      </c>
      <c r="D19" s="37">
        <f>SUM(D20:D21)</f>
        <v>0</v>
      </c>
      <c r="E19" s="37">
        <f t="shared" ref="E19:G19" si="5">SUM(E20:E21)</f>
        <v>40</v>
      </c>
      <c r="F19" s="37">
        <f t="shared" si="5"/>
        <v>0</v>
      </c>
      <c r="G19" s="37">
        <f t="shared" si="5"/>
        <v>8</v>
      </c>
      <c r="H19" s="16"/>
      <c r="I19" s="35">
        <v>4</v>
      </c>
      <c r="J19" s="38"/>
      <c r="K19" s="38"/>
      <c r="L19" s="38"/>
      <c r="M19" s="38" t="s">
        <v>19</v>
      </c>
      <c r="N19" s="38"/>
      <c r="O19" s="38"/>
      <c r="P19" s="18">
        <f>IF(ISBLANK(#REF!),0,1)</f>
        <v>1</v>
      </c>
    </row>
    <row r="20" spans="1:16" ht="20.100000000000001" customHeight="1">
      <c r="A20" s="19" t="s">
        <v>20</v>
      </c>
      <c r="B20" s="20" t="s">
        <v>191</v>
      </c>
      <c r="C20" s="41"/>
      <c r="D20" s="41">
        <v>0</v>
      </c>
      <c r="E20" s="41">
        <v>24</v>
      </c>
      <c r="F20" s="41">
        <v>0</v>
      </c>
      <c r="G20" s="41">
        <v>4</v>
      </c>
      <c r="H20" s="43">
        <f>2.7/4</f>
        <v>0.67500000000000004</v>
      </c>
      <c r="I20" s="19"/>
      <c r="J20" s="23">
        <v>2</v>
      </c>
      <c r="K20" s="23" t="s">
        <v>22</v>
      </c>
      <c r="L20" s="23"/>
      <c r="M20" s="23" t="s">
        <v>23</v>
      </c>
      <c r="N20" s="23"/>
      <c r="O20" s="23" t="s">
        <v>28</v>
      </c>
    </row>
    <row r="21" spans="1:16" ht="20.100000000000001" customHeight="1">
      <c r="A21" s="19" t="s">
        <v>20</v>
      </c>
      <c r="B21" s="20" t="s">
        <v>192</v>
      </c>
      <c r="C21" s="41"/>
      <c r="D21" s="41">
        <v>0</v>
      </c>
      <c r="E21" s="41">
        <v>16</v>
      </c>
      <c r="F21" s="41">
        <v>0</v>
      </c>
      <c r="G21" s="41">
        <v>4</v>
      </c>
      <c r="H21" s="43">
        <f>1.3/4</f>
        <v>0.32500000000000001</v>
      </c>
      <c r="I21" s="19"/>
      <c r="J21" s="23">
        <v>2</v>
      </c>
      <c r="K21" s="23" t="s">
        <v>22</v>
      </c>
      <c r="L21" s="23"/>
      <c r="M21" s="23" t="s">
        <v>23</v>
      </c>
      <c r="N21" s="23"/>
      <c r="O21" s="23" t="s">
        <v>28</v>
      </c>
    </row>
    <row r="22" spans="1:16" ht="20.100000000000001" customHeight="1">
      <c r="A22" s="35" t="s">
        <v>17</v>
      </c>
      <c r="B22" s="36" t="s">
        <v>193</v>
      </c>
      <c r="C22" s="37">
        <f>SUM(D22:F22)</f>
        <v>5</v>
      </c>
      <c r="D22" s="37">
        <f>SUM(D23)</f>
        <v>0</v>
      </c>
      <c r="E22" s="37">
        <f t="shared" ref="E22" si="6">SUM(E23)</f>
        <v>5</v>
      </c>
      <c r="F22" s="37">
        <f t="shared" ref="F22" si="7">SUM(F23)</f>
        <v>0</v>
      </c>
      <c r="G22" s="37">
        <f t="shared" ref="G22" si="8">SUM(G23)</f>
        <v>0</v>
      </c>
      <c r="H22" s="16"/>
      <c r="I22" s="48">
        <v>3</v>
      </c>
      <c r="J22" s="38"/>
      <c r="K22" s="38"/>
      <c r="L22" s="38"/>
      <c r="M22" s="38" t="s">
        <v>19</v>
      </c>
      <c r="N22" s="38"/>
      <c r="O22" s="38"/>
      <c r="P22" s="18">
        <f>IF(ISBLANK(#REF!),0,1)</f>
        <v>1</v>
      </c>
    </row>
    <row r="23" spans="1:16" ht="20.100000000000001" customHeight="1">
      <c r="A23" s="19" t="s">
        <v>20</v>
      </c>
      <c r="B23" s="25" t="s">
        <v>193</v>
      </c>
      <c r="C23" s="41" t="s">
        <v>172</v>
      </c>
      <c r="D23" s="41">
        <v>0</v>
      </c>
      <c r="E23" s="41">
        <v>5</v>
      </c>
      <c r="F23" s="41">
        <v>0</v>
      </c>
      <c r="G23" s="41">
        <v>0</v>
      </c>
      <c r="H23" s="44">
        <f>3/3</f>
        <v>1</v>
      </c>
      <c r="I23" s="44"/>
      <c r="J23" s="23">
        <v>2</v>
      </c>
      <c r="K23" s="23" t="s">
        <v>22</v>
      </c>
      <c r="L23" s="23"/>
      <c r="M23" s="23"/>
      <c r="N23" s="23"/>
      <c r="O23" s="23" t="s">
        <v>28</v>
      </c>
    </row>
    <row r="24" spans="1:16" ht="20.100000000000001" customHeight="1">
      <c r="A24" s="35" t="s">
        <v>17</v>
      </c>
      <c r="B24" s="36" t="s">
        <v>194</v>
      </c>
      <c r="C24" s="37">
        <f>SUM(D24:F24)</f>
        <v>1</v>
      </c>
      <c r="D24" s="37">
        <f>SUM(D25)</f>
        <v>0</v>
      </c>
      <c r="E24" s="37">
        <f t="shared" ref="E24" si="9">SUM(E25)</f>
        <v>1</v>
      </c>
      <c r="F24" s="37">
        <f t="shared" ref="F24" si="10">SUM(F25)</f>
        <v>0</v>
      </c>
      <c r="G24" s="37">
        <f t="shared" ref="G24" si="11">SUM(G25)</f>
        <v>0</v>
      </c>
      <c r="H24" s="16"/>
      <c r="I24" s="35">
        <v>3</v>
      </c>
      <c r="J24" s="38"/>
      <c r="K24" s="38"/>
      <c r="L24" s="38"/>
      <c r="M24" s="38" t="s">
        <v>19</v>
      </c>
      <c r="N24" s="38"/>
      <c r="O24" s="38"/>
      <c r="P24" s="18">
        <f>IF(ISBLANK(#REF!),0,1)</f>
        <v>1</v>
      </c>
    </row>
    <row r="25" spans="1:16" ht="20.100000000000001" customHeight="1">
      <c r="A25" s="19" t="s">
        <v>20</v>
      </c>
      <c r="B25" s="25" t="s">
        <v>195</v>
      </c>
      <c r="C25" s="41" t="s">
        <v>172</v>
      </c>
      <c r="D25" s="41">
        <v>0</v>
      </c>
      <c r="E25" s="49">
        <v>1</v>
      </c>
      <c r="F25" s="41">
        <v>0</v>
      </c>
      <c r="G25" s="41">
        <v>0</v>
      </c>
      <c r="H25" s="19">
        <f>3/3</f>
        <v>1</v>
      </c>
      <c r="I25" s="19"/>
      <c r="J25" s="23">
        <v>2</v>
      </c>
      <c r="K25" s="23" t="s">
        <v>22</v>
      </c>
      <c r="L25" s="23"/>
      <c r="M25" s="23"/>
      <c r="N25" s="23"/>
      <c r="O25" s="23" t="s">
        <v>28</v>
      </c>
    </row>
    <row r="26" spans="1:16" ht="20.100000000000001" customHeight="1"/>
    <row r="27" spans="1:16" ht="20.100000000000001" customHeight="1">
      <c r="A27" s="31"/>
    </row>
    <row r="28" spans="1:16" ht="20.100000000000001" customHeight="1"/>
    <row r="29" spans="1:16" ht="20.100000000000001" customHeight="1">
      <c r="A29" s="31" t="s">
        <v>135</v>
      </c>
    </row>
    <row r="30" spans="1:16" ht="20.100000000000001" customHeight="1">
      <c r="A30" s="31" t="s">
        <v>173</v>
      </c>
    </row>
    <row r="31" spans="1:16">
      <c r="B31" s="12"/>
    </row>
    <row r="32" spans="1:16">
      <c r="B32" s="349"/>
    </row>
    <row r="33" spans="2:2">
      <c r="B33" s="12"/>
    </row>
  </sheetData>
  <pageMargins left="0.7" right="0.7" top="0.75" bottom="0.7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H31"/>
  <sheetViews>
    <sheetView zoomScale="25" zoomScaleNormal="25" zoomScalePageLayoutView="70" workbookViewId="0">
      <selection activeCell="B1" sqref="B1:B1048576"/>
    </sheetView>
  </sheetViews>
  <sheetFormatPr baseColWidth="10" defaultColWidth="8.875" defaultRowHeight="15"/>
  <cols>
    <col min="1" max="1" width="10.875" style="81" customWidth="1"/>
    <col min="2" max="2" width="40.875" style="81" customWidth="1"/>
    <col min="3" max="3" width="18.875" style="81" customWidth="1"/>
    <col min="4" max="13" width="10.875" style="81" customWidth="1"/>
    <col min="14" max="14" width="44.625" style="81" customWidth="1"/>
    <col min="15" max="17" width="10.875" style="81" customWidth="1"/>
    <col min="18" max="1022" width="8.875" style="81"/>
    <col min="1023" max="16384" width="8.875" style="80"/>
  </cols>
  <sheetData>
    <row r="1" spans="1:1021" ht="84.75" customHeight="1">
      <c r="A1" s="75" t="s">
        <v>0</v>
      </c>
      <c r="B1" s="75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5" t="s">
        <v>7</v>
      </c>
      <c r="I1" s="75" t="s">
        <v>8</v>
      </c>
      <c r="J1" s="77" t="s">
        <v>115</v>
      </c>
      <c r="K1" s="77" t="s">
        <v>196</v>
      </c>
      <c r="L1" s="78" t="s">
        <v>197</v>
      </c>
      <c r="M1" s="78" t="s">
        <v>12</v>
      </c>
      <c r="N1" s="79" t="s">
        <v>13</v>
      </c>
      <c r="O1" s="79" t="s">
        <v>118</v>
      </c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  <c r="JM1" s="80"/>
      <c r="JN1" s="80"/>
      <c r="JO1" s="80"/>
      <c r="JP1" s="80"/>
      <c r="JQ1" s="80"/>
      <c r="JR1" s="80"/>
      <c r="JS1" s="80"/>
      <c r="JT1" s="80"/>
      <c r="JU1" s="80"/>
      <c r="JV1" s="80"/>
      <c r="JW1" s="80"/>
      <c r="JX1" s="80"/>
      <c r="JY1" s="80"/>
      <c r="JZ1" s="80"/>
      <c r="KA1" s="80"/>
      <c r="KB1" s="80"/>
      <c r="KC1" s="80"/>
      <c r="KD1" s="80"/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0"/>
      <c r="KP1" s="80"/>
      <c r="KQ1" s="80"/>
      <c r="KR1" s="80"/>
      <c r="KS1" s="80"/>
      <c r="KT1" s="80"/>
      <c r="KU1" s="80"/>
      <c r="KV1" s="80"/>
      <c r="KW1" s="80"/>
      <c r="KX1" s="80"/>
      <c r="KY1" s="80"/>
      <c r="KZ1" s="80"/>
      <c r="LA1" s="80"/>
      <c r="LB1" s="80"/>
      <c r="LC1" s="80"/>
      <c r="LD1" s="80"/>
      <c r="LE1" s="80"/>
      <c r="LF1" s="80"/>
      <c r="LG1" s="80"/>
      <c r="LH1" s="80"/>
      <c r="LI1" s="80"/>
      <c r="LJ1" s="80"/>
      <c r="LK1" s="80"/>
      <c r="LL1" s="80"/>
      <c r="LM1" s="80"/>
      <c r="LN1" s="80"/>
      <c r="LO1" s="80"/>
      <c r="LP1" s="80"/>
      <c r="LQ1" s="80"/>
      <c r="LR1" s="80"/>
      <c r="LS1" s="80"/>
      <c r="LT1" s="80"/>
      <c r="LU1" s="80"/>
      <c r="LV1" s="80"/>
      <c r="LW1" s="80"/>
      <c r="LX1" s="80"/>
      <c r="LY1" s="80"/>
      <c r="LZ1" s="80"/>
      <c r="MA1" s="80"/>
      <c r="MB1" s="80"/>
      <c r="MC1" s="80"/>
      <c r="MD1" s="80"/>
      <c r="ME1" s="80"/>
      <c r="MF1" s="80"/>
      <c r="MG1" s="80"/>
      <c r="MH1" s="80"/>
      <c r="MI1" s="80"/>
      <c r="MJ1" s="80"/>
      <c r="MK1" s="80"/>
      <c r="ML1" s="80"/>
      <c r="MM1" s="80"/>
      <c r="MN1" s="80"/>
      <c r="MO1" s="80"/>
      <c r="MP1" s="80"/>
      <c r="MQ1" s="80"/>
      <c r="MR1" s="80"/>
      <c r="MS1" s="80"/>
      <c r="MT1" s="80"/>
      <c r="MU1" s="80"/>
      <c r="MV1" s="80"/>
      <c r="MW1" s="80"/>
      <c r="MX1" s="80"/>
      <c r="MY1" s="80"/>
      <c r="MZ1" s="80"/>
      <c r="NA1" s="80"/>
      <c r="NB1" s="80"/>
      <c r="NC1" s="80"/>
      <c r="ND1" s="80"/>
      <c r="NE1" s="80"/>
      <c r="NF1" s="80"/>
      <c r="NG1" s="80"/>
      <c r="NH1" s="80"/>
      <c r="NI1" s="80"/>
      <c r="NJ1" s="80"/>
      <c r="NK1" s="80"/>
      <c r="NL1" s="80"/>
      <c r="NM1" s="80"/>
      <c r="NN1" s="80"/>
      <c r="NO1" s="80"/>
      <c r="NP1" s="80"/>
      <c r="NQ1" s="80"/>
      <c r="NR1" s="80"/>
      <c r="NS1" s="80"/>
      <c r="NT1" s="80"/>
      <c r="NU1" s="80"/>
      <c r="NV1" s="80"/>
      <c r="NW1" s="80"/>
      <c r="NX1" s="80"/>
      <c r="NY1" s="80"/>
      <c r="NZ1" s="80"/>
      <c r="OA1" s="80"/>
      <c r="OB1" s="80"/>
      <c r="OC1" s="80"/>
      <c r="OD1" s="80"/>
      <c r="OE1" s="80"/>
      <c r="OF1" s="80"/>
      <c r="OG1" s="80"/>
      <c r="OH1" s="80"/>
      <c r="OI1" s="80"/>
      <c r="OJ1" s="80"/>
      <c r="OK1" s="80"/>
      <c r="OL1" s="80"/>
      <c r="OM1" s="80"/>
      <c r="ON1" s="80"/>
      <c r="OO1" s="80"/>
      <c r="OP1" s="80"/>
      <c r="OQ1" s="80"/>
      <c r="OR1" s="80"/>
      <c r="OS1" s="80"/>
      <c r="OT1" s="80"/>
      <c r="OU1" s="80"/>
      <c r="OV1" s="80"/>
      <c r="OW1" s="80"/>
      <c r="OX1" s="80"/>
      <c r="OY1" s="80"/>
      <c r="OZ1" s="80"/>
      <c r="PA1" s="80"/>
      <c r="PB1" s="80"/>
      <c r="PC1" s="80"/>
      <c r="PD1" s="80"/>
      <c r="PE1" s="80"/>
      <c r="PF1" s="80"/>
      <c r="PG1" s="80"/>
      <c r="PH1" s="80"/>
      <c r="PI1" s="80"/>
      <c r="PJ1" s="80"/>
      <c r="PK1" s="80"/>
      <c r="PL1" s="80"/>
      <c r="PM1" s="80"/>
      <c r="PN1" s="80"/>
      <c r="PO1" s="80"/>
      <c r="PP1" s="80"/>
      <c r="PQ1" s="80"/>
      <c r="PR1" s="80"/>
      <c r="PS1" s="80"/>
      <c r="PT1" s="80"/>
      <c r="PU1" s="80"/>
      <c r="PV1" s="80"/>
      <c r="PW1" s="80"/>
      <c r="PX1" s="80"/>
      <c r="PY1" s="80"/>
      <c r="PZ1" s="80"/>
      <c r="QA1" s="80"/>
      <c r="QB1" s="80"/>
      <c r="QC1" s="80"/>
      <c r="QD1" s="80"/>
      <c r="QE1" s="80"/>
      <c r="QF1" s="80"/>
      <c r="QG1" s="80"/>
      <c r="QH1" s="80"/>
      <c r="QI1" s="80"/>
      <c r="QJ1" s="80"/>
      <c r="QK1" s="80"/>
      <c r="QL1" s="80"/>
      <c r="QM1" s="80"/>
      <c r="QN1" s="80"/>
      <c r="QO1" s="80"/>
      <c r="QP1" s="80"/>
      <c r="QQ1" s="80"/>
      <c r="QR1" s="80"/>
      <c r="QS1" s="80"/>
      <c r="QT1" s="80"/>
      <c r="QU1" s="80"/>
      <c r="QV1" s="80"/>
      <c r="QW1" s="80"/>
      <c r="QX1" s="80"/>
      <c r="QY1" s="80"/>
      <c r="QZ1" s="80"/>
      <c r="RA1" s="80"/>
      <c r="RB1" s="80"/>
      <c r="RC1" s="80"/>
      <c r="RD1" s="80"/>
      <c r="RE1" s="80"/>
      <c r="RF1" s="80"/>
      <c r="RG1" s="80"/>
      <c r="RH1" s="80"/>
      <c r="RI1" s="80"/>
      <c r="RJ1" s="80"/>
      <c r="RK1" s="80"/>
      <c r="RL1" s="80"/>
      <c r="RM1" s="80"/>
      <c r="RN1" s="80"/>
      <c r="RO1" s="80"/>
      <c r="RP1" s="80"/>
      <c r="RQ1" s="80"/>
      <c r="RR1" s="80"/>
      <c r="RS1" s="80"/>
      <c r="RT1" s="80"/>
      <c r="RU1" s="80"/>
      <c r="RV1" s="80"/>
      <c r="RW1" s="80"/>
      <c r="RX1" s="80"/>
      <c r="RY1" s="80"/>
      <c r="RZ1" s="80"/>
      <c r="SA1" s="80"/>
      <c r="SB1" s="80"/>
      <c r="SC1" s="80"/>
      <c r="SD1" s="80"/>
      <c r="SE1" s="80"/>
      <c r="SF1" s="80"/>
      <c r="SG1" s="80"/>
      <c r="SH1" s="80"/>
      <c r="SI1" s="80"/>
      <c r="SJ1" s="80"/>
      <c r="SK1" s="80"/>
      <c r="SL1" s="80"/>
      <c r="SM1" s="80"/>
      <c r="SN1" s="80"/>
      <c r="SO1" s="80"/>
      <c r="SP1" s="80"/>
      <c r="SQ1" s="80"/>
      <c r="SR1" s="80"/>
      <c r="SS1" s="80"/>
      <c r="ST1" s="80"/>
      <c r="SU1" s="80"/>
      <c r="SV1" s="80"/>
      <c r="SW1" s="80"/>
      <c r="SX1" s="80"/>
      <c r="SY1" s="80"/>
      <c r="SZ1" s="80"/>
      <c r="TA1" s="80"/>
      <c r="TB1" s="80"/>
      <c r="TC1" s="80"/>
      <c r="TD1" s="80"/>
      <c r="TE1" s="80"/>
      <c r="TF1" s="80"/>
      <c r="TG1" s="80"/>
      <c r="TH1" s="80"/>
      <c r="TI1" s="80"/>
      <c r="TJ1" s="80"/>
      <c r="TK1" s="80"/>
      <c r="TL1" s="80"/>
      <c r="TM1" s="80"/>
      <c r="TN1" s="80"/>
      <c r="TO1" s="80"/>
      <c r="TP1" s="80"/>
      <c r="TQ1" s="80"/>
      <c r="TR1" s="80"/>
      <c r="TS1" s="80"/>
      <c r="TT1" s="80"/>
      <c r="TU1" s="80"/>
      <c r="TV1" s="80"/>
      <c r="TW1" s="80"/>
      <c r="TX1" s="80"/>
      <c r="TY1" s="80"/>
      <c r="TZ1" s="80"/>
      <c r="UA1" s="80"/>
      <c r="UB1" s="80"/>
      <c r="UC1" s="80"/>
      <c r="UD1" s="80"/>
      <c r="UE1" s="80"/>
      <c r="UF1" s="80"/>
      <c r="UG1" s="80"/>
      <c r="UH1" s="80"/>
      <c r="UI1" s="80"/>
      <c r="UJ1" s="80"/>
      <c r="UK1" s="80"/>
      <c r="UL1" s="80"/>
      <c r="UM1" s="80"/>
      <c r="UN1" s="80"/>
      <c r="UO1" s="80"/>
      <c r="UP1" s="80"/>
      <c r="UQ1" s="80"/>
      <c r="UR1" s="80"/>
      <c r="US1" s="80"/>
      <c r="UT1" s="80"/>
      <c r="UU1" s="80"/>
      <c r="UV1" s="80"/>
      <c r="UW1" s="80"/>
      <c r="UX1" s="80"/>
      <c r="UY1" s="80"/>
      <c r="UZ1" s="80"/>
      <c r="VA1" s="80"/>
      <c r="VB1" s="80"/>
      <c r="VC1" s="80"/>
      <c r="VD1" s="80"/>
      <c r="VE1" s="80"/>
      <c r="VF1" s="80"/>
      <c r="VG1" s="80"/>
      <c r="VH1" s="80"/>
      <c r="VI1" s="80"/>
      <c r="VJ1" s="80"/>
      <c r="VK1" s="80"/>
      <c r="VL1" s="80"/>
      <c r="VM1" s="80"/>
      <c r="VN1" s="80"/>
      <c r="VO1" s="80"/>
      <c r="VP1" s="80"/>
      <c r="VQ1" s="80"/>
      <c r="VR1" s="80"/>
      <c r="VS1" s="80"/>
      <c r="VT1" s="80"/>
      <c r="VU1" s="80"/>
      <c r="VV1" s="80"/>
      <c r="VW1" s="80"/>
      <c r="VX1" s="80"/>
      <c r="VY1" s="80"/>
      <c r="VZ1" s="80"/>
      <c r="WA1" s="80"/>
      <c r="WB1" s="80"/>
      <c r="WC1" s="80"/>
      <c r="WD1" s="80"/>
      <c r="WE1" s="80"/>
      <c r="WF1" s="80"/>
      <c r="WG1" s="80"/>
      <c r="WH1" s="80"/>
      <c r="WI1" s="80"/>
      <c r="WJ1" s="80"/>
      <c r="WK1" s="80"/>
      <c r="WL1" s="80"/>
      <c r="WM1" s="80"/>
      <c r="WN1" s="80"/>
      <c r="WO1" s="80"/>
      <c r="WP1" s="80"/>
      <c r="WQ1" s="80"/>
      <c r="WR1" s="80"/>
      <c r="WS1" s="80"/>
      <c r="WT1" s="80"/>
      <c r="WU1" s="80"/>
      <c r="WV1" s="80"/>
      <c r="WW1" s="80"/>
      <c r="WX1" s="80"/>
      <c r="WY1" s="80"/>
      <c r="WZ1" s="80"/>
      <c r="XA1" s="80"/>
      <c r="XB1" s="80"/>
      <c r="XC1" s="80"/>
      <c r="XD1" s="80"/>
      <c r="XE1" s="80"/>
      <c r="XF1" s="80"/>
      <c r="XG1" s="80"/>
      <c r="XH1" s="80"/>
      <c r="XI1" s="80"/>
      <c r="XJ1" s="80"/>
      <c r="XK1" s="80"/>
      <c r="XL1" s="80"/>
      <c r="XM1" s="80"/>
      <c r="XN1" s="80"/>
      <c r="XO1" s="80"/>
      <c r="XP1" s="80"/>
      <c r="XQ1" s="80"/>
      <c r="XR1" s="80"/>
      <c r="XS1" s="80"/>
      <c r="XT1" s="80"/>
      <c r="XU1" s="80"/>
      <c r="XV1" s="80"/>
      <c r="XW1" s="80"/>
      <c r="XX1" s="80"/>
      <c r="XY1" s="80"/>
      <c r="XZ1" s="80"/>
      <c r="YA1" s="80"/>
      <c r="YB1" s="80"/>
      <c r="YC1" s="80"/>
      <c r="YD1" s="80"/>
      <c r="YE1" s="80"/>
      <c r="YF1" s="80"/>
      <c r="YG1" s="80"/>
      <c r="YH1" s="80"/>
      <c r="YI1" s="80"/>
      <c r="YJ1" s="80"/>
      <c r="YK1" s="80"/>
      <c r="YL1" s="80"/>
      <c r="YM1" s="80"/>
      <c r="YN1" s="80"/>
      <c r="YO1" s="80"/>
      <c r="YP1" s="80"/>
      <c r="YQ1" s="80"/>
      <c r="YR1" s="80"/>
      <c r="YS1" s="80"/>
      <c r="YT1" s="80"/>
      <c r="YU1" s="80"/>
      <c r="YV1" s="80"/>
      <c r="YW1" s="80"/>
      <c r="YX1" s="80"/>
      <c r="YY1" s="80"/>
      <c r="YZ1" s="80"/>
      <c r="ZA1" s="80"/>
      <c r="ZB1" s="80"/>
      <c r="ZC1" s="80"/>
      <c r="ZD1" s="80"/>
      <c r="ZE1" s="80"/>
      <c r="ZF1" s="80"/>
      <c r="ZG1" s="80"/>
      <c r="ZH1" s="80"/>
      <c r="ZI1" s="80"/>
      <c r="ZJ1" s="80"/>
      <c r="ZK1" s="80"/>
      <c r="ZL1" s="80"/>
      <c r="ZM1" s="80"/>
      <c r="ZN1" s="80"/>
      <c r="ZO1" s="80"/>
      <c r="ZP1" s="80"/>
      <c r="ZQ1" s="80"/>
      <c r="ZR1" s="80"/>
      <c r="ZS1" s="80"/>
      <c r="ZT1" s="80"/>
      <c r="ZU1" s="80"/>
      <c r="ZV1" s="80"/>
      <c r="ZW1" s="80"/>
      <c r="ZX1" s="80"/>
      <c r="ZY1" s="80"/>
      <c r="ZZ1" s="80"/>
      <c r="AAA1" s="80"/>
      <c r="AAB1" s="80"/>
      <c r="AAC1" s="80"/>
      <c r="AAD1" s="80"/>
      <c r="AAE1" s="80"/>
      <c r="AAF1" s="80"/>
      <c r="AAG1" s="80"/>
      <c r="AAH1" s="80"/>
      <c r="AAI1" s="80"/>
      <c r="AAJ1" s="80"/>
      <c r="AAK1" s="80"/>
      <c r="AAL1" s="80"/>
      <c r="AAM1" s="80"/>
      <c r="AAN1" s="80"/>
      <c r="AAO1" s="80"/>
      <c r="AAP1" s="80"/>
      <c r="AAQ1" s="80"/>
      <c r="AAR1" s="80"/>
      <c r="AAS1" s="80"/>
      <c r="AAT1" s="80"/>
      <c r="AAU1" s="80"/>
      <c r="AAV1" s="80"/>
      <c r="AAW1" s="80"/>
      <c r="AAX1" s="80"/>
      <c r="AAY1" s="80"/>
      <c r="AAZ1" s="80"/>
      <c r="ABA1" s="80"/>
      <c r="ABB1" s="80"/>
      <c r="ABC1" s="80"/>
      <c r="ABD1" s="80"/>
      <c r="ABE1" s="80"/>
      <c r="ABF1" s="80"/>
      <c r="ABG1" s="80"/>
      <c r="ABH1" s="80"/>
      <c r="ABI1" s="80"/>
      <c r="ABJ1" s="80"/>
      <c r="ABK1" s="80"/>
      <c r="ABL1" s="80"/>
      <c r="ABM1" s="80"/>
      <c r="ABN1" s="80"/>
      <c r="ABO1" s="80"/>
      <c r="ABP1" s="80"/>
      <c r="ABQ1" s="80"/>
      <c r="ABR1" s="80"/>
      <c r="ABS1" s="80"/>
      <c r="ABT1" s="80"/>
      <c r="ABU1" s="80"/>
      <c r="ABV1" s="80"/>
      <c r="ABW1" s="80"/>
      <c r="ABX1" s="80"/>
      <c r="ABY1" s="80"/>
      <c r="ABZ1" s="80"/>
      <c r="ACA1" s="80"/>
      <c r="ACB1" s="80"/>
      <c r="ACC1" s="80"/>
      <c r="ACD1" s="80"/>
      <c r="ACE1" s="80"/>
      <c r="ACF1" s="80"/>
      <c r="ACG1" s="80"/>
      <c r="ACH1" s="80"/>
      <c r="ACI1" s="80"/>
      <c r="ACJ1" s="80"/>
      <c r="ACK1" s="80"/>
      <c r="ACL1" s="80"/>
      <c r="ACM1" s="80"/>
      <c r="ACN1" s="80"/>
      <c r="ACO1" s="80"/>
      <c r="ACP1" s="80"/>
      <c r="ACQ1" s="80"/>
      <c r="ACR1" s="80"/>
      <c r="ACS1" s="80"/>
      <c r="ACT1" s="80"/>
      <c r="ACU1" s="80"/>
      <c r="ACV1" s="80"/>
      <c r="ACW1" s="80"/>
      <c r="ACX1" s="80"/>
      <c r="ACY1" s="80"/>
      <c r="ACZ1" s="80"/>
      <c r="ADA1" s="80"/>
      <c r="ADB1" s="80"/>
      <c r="ADC1" s="80"/>
      <c r="ADD1" s="80"/>
      <c r="ADE1" s="80"/>
      <c r="ADF1" s="80"/>
      <c r="ADG1" s="80"/>
      <c r="ADH1" s="80"/>
      <c r="ADI1" s="80"/>
      <c r="ADJ1" s="80"/>
      <c r="ADK1" s="80"/>
      <c r="ADL1" s="80"/>
      <c r="ADM1" s="80"/>
      <c r="ADN1" s="80"/>
      <c r="ADO1" s="80"/>
      <c r="ADP1" s="80"/>
      <c r="ADQ1" s="80"/>
      <c r="ADR1" s="80"/>
      <c r="ADS1" s="80"/>
      <c r="ADT1" s="80"/>
      <c r="ADU1" s="80"/>
      <c r="ADV1" s="80"/>
      <c r="ADW1" s="80"/>
      <c r="ADX1" s="80"/>
      <c r="ADY1" s="80"/>
      <c r="ADZ1" s="80"/>
      <c r="AEA1" s="80"/>
      <c r="AEB1" s="80"/>
      <c r="AEC1" s="80"/>
      <c r="AED1" s="80"/>
      <c r="AEE1" s="80"/>
      <c r="AEF1" s="80"/>
      <c r="AEG1" s="80"/>
      <c r="AEH1" s="80"/>
      <c r="AEI1" s="80"/>
      <c r="AEJ1" s="80"/>
      <c r="AEK1" s="80"/>
      <c r="AEL1" s="80"/>
      <c r="AEM1" s="80"/>
      <c r="AEN1" s="80"/>
      <c r="AEO1" s="80"/>
      <c r="AEP1" s="80"/>
      <c r="AEQ1" s="80"/>
      <c r="AER1" s="80"/>
      <c r="AES1" s="80"/>
      <c r="AET1" s="80"/>
      <c r="AEU1" s="80"/>
      <c r="AEV1" s="80"/>
      <c r="AEW1" s="80"/>
      <c r="AEX1" s="80"/>
      <c r="AEY1" s="80"/>
      <c r="AEZ1" s="80"/>
      <c r="AFA1" s="80"/>
      <c r="AFB1" s="80"/>
      <c r="AFC1" s="80"/>
      <c r="AFD1" s="80"/>
      <c r="AFE1" s="80"/>
      <c r="AFF1" s="80"/>
      <c r="AFG1" s="80"/>
      <c r="AFH1" s="80"/>
      <c r="AFI1" s="80"/>
      <c r="AFJ1" s="80"/>
      <c r="AFK1" s="80"/>
      <c r="AFL1" s="80"/>
      <c r="AFM1" s="80"/>
      <c r="AFN1" s="80"/>
      <c r="AFO1" s="80"/>
      <c r="AFP1" s="80"/>
      <c r="AFQ1" s="80"/>
      <c r="AFR1" s="80"/>
      <c r="AFS1" s="80"/>
      <c r="AFT1" s="80"/>
      <c r="AFU1" s="80"/>
      <c r="AFV1" s="80"/>
      <c r="AFW1" s="80"/>
      <c r="AFX1" s="80"/>
      <c r="AFY1" s="80"/>
      <c r="AFZ1" s="80"/>
      <c r="AGA1" s="80"/>
      <c r="AGB1" s="80"/>
      <c r="AGC1" s="80"/>
      <c r="AGD1" s="80"/>
      <c r="AGE1" s="80"/>
      <c r="AGF1" s="80"/>
      <c r="AGG1" s="80"/>
      <c r="AGH1" s="80"/>
      <c r="AGI1" s="80"/>
      <c r="AGJ1" s="80"/>
      <c r="AGK1" s="80"/>
      <c r="AGL1" s="80"/>
      <c r="AGM1" s="80"/>
      <c r="AGN1" s="80"/>
      <c r="AGO1" s="80"/>
      <c r="AGP1" s="80"/>
      <c r="AGQ1" s="80"/>
      <c r="AGR1" s="80"/>
      <c r="AGS1" s="80"/>
      <c r="AGT1" s="80"/>
      <c r="AGU1" s="80"/>
      <c r="AGV1" s="80"/>
      <c r="AGW1" s="80"/>
      <c r="AGX1" s="80"/>
      <c r="AGY1" s="80"/>
      <c r="AGZ1" s="80"/>
      <c r="AHA1" s="80"/>
      <c r="AHB1" s="80"/>
      <c r="AHC1" s="80"/>
      <c r="AHD1" s="80"/>
      <c r="AHE1" s="80"/>
      <c r="AHF1" s="80"/>
      <c r="AHG1" s="80"/>
      <c r="AHH1" s="80"/>
      <c r="AHI1" s="80"/>
      <c r="AHJ1" s="80"/>
      <c r="AHK1" s="80"/>
      <c r="AHL1" s="80"/>
      <c r="AHM1" s="80"/>
      <c r="AHN1" s="80"/>
      <c r="AHO1" s="80"/>
      <c r="AHP1" s="80"/>
      <c r="AHQ1" s="80"/>
      <c r="AHR1" s="80"/>
      <c r="AHS1" s="80"/>
      <c r="AHT1" s="80"/>
      <c r="AHU1" s="80"/>
      <c r="AHV1" s="80"/>
      <c r="AHW1" s="80"/>
      <c r="AHX1" s="80"/>
      <c r="AHY1" s="80"/>
      <c r="AHZ1" s="80"/>
      <c r="AIA1" s="80"/>
      <c r="AIB1" s="80"/>
      <c r="AIC1" s="80"/>
      <c r="AID1" s="80"/>
      <c r="AIE1" s="80"/>
      <c r="AIF1" s="80"/>
      <c r="AIG1" s="80"/>
      <c r="AIH1" s="80"/>
      <c r="AII1" s="80"/>
      <c r="AIJ1" s="80"/>
      <c r="AIK1" s="80"/>
      <c r="AIL1" s="80"/>
      <c r="AIM1" s="80"/>
      <c r="AIN1" s="80"/>
      <c r="AIO1" s="80"/>
      <c r="AIP1" s="80"/>
      <c r="AIQ1" s="80"/>
      <c r="AIR1" s="80"/>
      <c r="AIS1" s="80"/>
      <c r="AIT1" s="80"/>
      <c r="AIU1" s="80"/>
      <c r="AIV1" s="80"/>
      <c r="AIW1" s="80"/>
      <c r="AIX1" s="80"/>
      <c r="AIY1" s="80"/>
      <c r="AIZ1" s="80"/>
      <c r="AJA1" s="80"/>
      <c r="AJB1" s="80"/>
      <c r="AJC1" s="80"/>
      <c r="AJD1" s="80"/>
      <c r="AJE1" s="80"/>
      <c r="AJF1" s="80"/>
      <c r="AJG1" s="80"/>
      <c r="AJH1" s="80"/>
      <c r="AJI1" s="80"/>
      <c r="AJJ1" s="80"/>
      <c r="AJK1" s="80"/>
      <c r="AJL1" s="80"/>
      <c r="AJM1" s="80"/>
      <c r="AJN1" s="80"/>
      <c r="AJO1" s="80"/>
      <c r="AJP1" s="80"/>
      <c r="AJQ1" s="80"/>
      <c r="AJR1" s="80"/>
      <c r="AJS1" s="80"/>
      <c r="AJT1" s="80"/>
      <c r="AJU1" s="80"/>
      <c r="AJV1" s="80"/>
      <c r="AJW1" s="80"/>
      <c r="AJX1" s="80"/>
      <c r="AJY1" s="80"/>
      <c r="AJZ1" s="80"/>
      <c r="AKA1" s="80"/>
      <c r="AKB1" s="80"/>
      <c r="AKC1" s="80"/>
      <c r="AKD1" s="80"/>
      <c r="AKE1" s="80"/>
      <c r="AKF1" s="80"/>
      <c r="AKG1" s="80"/>
      <c r="AKH1" s="80"/>
      <c r="AKI1" s="80"/>
      <c r="AKJ1" s="80"/>
      <c r="AKK1" s="80"/>
      <c r="AKL1" s="80"/>
      <c r="AKM1" s="80"/>
      <c r="AKN1" s="80"/>
      <c r="AKO1" s="80"/>
      <c r="AKP1" s="80"/>
      <c r="AKQ1" s="80"/>
      <c r="AKR1" s="80"/>
      <c r="AKS1" s="80"/>
      <c r="AKT1" s="80"/>
      <c r="AKU1" s="80"/>
      <c r="AKV1" s="80"/>
      <c r="AKW1" s="80"/>
      <c r="AKX1" s="80"/>
      <c r="AKY1" s="80"/>
      <c r="AKZ1" s="80"/>
      <c r="ALA1" s="80"/>
      <c r="ALB1" s="80"/>
      <c r="ALC1" s="80"/>
      <c r="ALD1" s="80"/>
      <c r="ALE1" s="80"/>
      <c r="ALF1" s="80"/>
      <c r="ALG1" s="80"/>
      <c r="ALH1" s="80"/>
      <c r="ALI1" s="80"/>
      <c r="ALJ1" s="80"/>
      <c r="ALK1" s="80"/>
      <c r="ALL1" s="80"/>
      <c r="ALM1" s="80"/>
      <c r="ALN1" s="80"/>
      <c r="ALO1" s="80"/>
      <c r="ALP1" s="80"/>
      <c r="ALQ1" s="80"/>
      <c r="ALR1" s="80"/>
      <c r="ALS1" s="80"/>
      <c r="ALT1" s="80"/>
      <c r="ALU1" s="80"/>
      <c r="ALV1" s="80"/>
      <c r="ALW1" s="80"/>
      <c r="ALX1" s="80"/>
      <c r="ALY1" s="80"/>
      <c r="ALZ1" s="80"/>
      <c r="AMA1" s="80"/>
      <c r="AMB1" s="80"/>
      <c r="AMC1" s="80"/>
      <c r="AMD1" s="80"/>
      <c r="AME1" s="80"/>
      <c r="AMF1" s="80"/>
      <c r="AMG1" s="80"/>
    </row>
    <row r="2" spans="1:1021" s="84" customFormat="1" ht="84.75" customHeight="1">
      <c r="A2" s="82" t="s">
        <v>198</v>
      </c>
      <c r="B2" s="82" t="s">
        <v>199</v>
      </c>
      <c r="C2" s="82">
        <f>SUM(D2:F2)</f>
        <v>491.5</v>
      </c>
      <c r="D2" s="82">
        <f>SUMPRODUCT(D3:D222,$P3:$P222)</f>
        <v>280</v>
      </c>
      <c r="E2" s="82">
        <f>SUMPRODUCT(E3:E222,$P3:$P222)</f>
        <v>211.5</v>
      </c>
      <c r="F2" s="82">
        <f>SUMPRODUCT(F3:F222,$P3:$P222)</f>
        <v>0</v>
      </c>
      <c r="G2" s="82">
        <f>SUMPRODUCT(G3:G222,$P3:$P222)</f>
        <v>4</v>
      </c>
      <c r="H2" s="82"/>
      <c r="I2" s="82">
        <f>SUMPRODUCT(I3:I222,$P3:$P222)</f>
        <v>30</v>
      </c>
      <c r="J2" s="82"/>
      <c r="K2" s="82"/>
      <c r="L2" s="83"/>
      <c r="M2" s="83"/>
      <c r="N2" s="83"/>
      <c r="O2" s="83"/>
    </row>
    <row r="3" spans="1:1021" ht="20.100000000000001" customHeight="1">
      <c r="A3" s="85" t="s">
        <v>17</v>
      </c>
      <c r="B3" s="86" t="s">
        <v>200</v>
      </c>
      <c r="C3" s="87">
        <f>SUM(D3:F3)</f>
        <v>156</v>
      </c>
      <c r="D3" s="87">
        <f>SUM(D4:D8)</f>
        <v>122</v>
      </c>
      <c r="E3" s="87">
        <f t="shared" ref="E3:G3" si="0">SUM(E4:E8)</f>
        <v>34</v>
      </c>
      <c r="F3" s="87">
        <f t="shared" si="0"/>
        <v>0</v>
      </c>
      <c r="G3" s="87">
        <f t="shared" si="0"/>
        <v>0</v>
      </c>
      <c r="H3" s="88"/>
      <c r="I3" s="89">
        <v>8</v>
      </c>
      <c r="J3" s="90">
        <f>SUM(J4:J8)</f>
        <v>8</v>
      </c>
      <c r="K3" s="91" t="s">
        <v>22</v>
      </c>
      <c r="L3" s="91"/>
      <c r="M3" s="92" t="s">
        <v>19</v>
      </c>
      <c r="N3" s="92" t="s">
        <v>19</v>
      </c>
      <c r="O3" s="91"/>
      <c r="P3" s="81">
        <f>IF(ISBLANK(A3),0,1)</f>
        <v>1</v>
      </c>
    </row>
    <row r="4" spans="1:1021" ht="45" customHeight="1">
      <c r="A4" s="93" t="s">
        <v>20</v>
      </c>
      <c r="B4" s="94" t="s">
        <v>201</v>
      </c>
      <c r="C4" s="95"/>
      <c r="D4" s="95">
        <v>24</v>
      </c>
      <c r="E4" s="350">
        <v>2</v>
      </c>
      <c r="F4" s="95">
        <v>0</v>
      </c>
      <c r="G4" s="95">
        <v>0</v>
      </c>
      <c r="H4" s="96">
        <f>2/8</f>
        <v>0.25</v>
      </c>
      <c r="I4" s="96"/>
      <c r="J4" s="97">
        <v>2</v>
      </c>
      <c r="K4" s="98"/>
      <c r="L4" s="99"/>
      <c r="M4" s="98" t="s">
        <v>23</v>
      </c>
      <c r="N4" s="352" t="s">
        <v>345</v>
      </c>
      <c r="O4" s="99" t="s">
        <v>28</v>
      </c>
      <c r="P4" s="80"/>
    </row>
    <row r="5" spans="1:1021" ht="34.5" customHeight="1">
      <c r="A5" s="93"/>
      <c r="B5" s="94" t="s">
        <v>203</v>
      </c>
      <c r="C5" s="95"/>
      <c r="D5" s="95">
        <v>44</v>
      </c>
      <c r="E5" s="95">
        <v>2</v>
      </c>
      <c r="F5" s="95">
        <v>0</v>
      </c>
      <c r="G5" s="95">
        <v>0</v>
      </c>
      <c r="H5" s="96">
        <f>2/8</f>
        <v>0.25</v>
      </c>
      <c r="I5" s="96"/>
      <c r="J5" s="97">
        <v>2</v>
      </c>
      <c r="K5" s="98"/>
      <c r="L5" s="99"/>
      <c r="M5" s="98" t="s">
        <v>23</v>
      </c>
      <c r="N5" s="352" t="s">
        <v>345</v>
      </c>
      <c r="O5" s="99" t="s">
        <v>28</v>
      </c>
      <c r="P5" s="80"/>
    </row>
    <row r="6" spans="1:1021" ht="41.25" customHeight="1">
      <c r="A6" s="93"/>
      <c r="B6" s="94" t="s">
        <v>204</v>
      </c>
      <c r="C6" s="95"/>
      <c r="D6" s="95">
        <v>18</v>
      </c>
      <c r="E6" s="351">
        <v>2</v>
      </c>
      <c r="F6" s="95">
        <v>0</v>
      </c>
      <c r="G6" s="95">
        <v>0</v>
      </c>
      <c r="H6" s="96">
        <f>1/8</f>
        <v>0.125</v>
      </c>
      <c r="I6" s="96"/>
      <c r="J6" s="97">
        <v>1</v>
      </c>
      <c r="K6" s="98"/>
      <c r="L6" s="99"/>
      <c r="M6" s="98" t="s">
        <v>23</v>
      </c>
      <c r="N6" s="352" t="s">
        <v>345</v>
      </c>
      <c r="O6" s="99" t="s">
        <v>28</v>
      </c>
      <c r="P6" s="80"/>
    </row>
    <row r="7" spans="1:1021" ht="39.75" customHeight="1">
      <c r="A7" s="93"/>
      <c r="B7" s="94" t="s">
        <v>205</v>
      </c>
      <c r="C7" s="95"/>
      <c r="D7" s="95">
        <v>8</v>
      </c>
      <c r="E7" s="95">
        <v>0</v>
      </c>
      <c r="F7" s="95">
        <v>0</v>
      </c>
      <c r="G7" s="95">
        <v>0</v>
      </c>
      <c r="H7" s="96">
        <f>1/8</f>
        <v>0.125</v>
      </c>
      <c r="I7" s="96"/>
      <c r="J7" s="97">
        <v>1</v>
      </c>
      <c r="K7" s="98"/>
      <c r="L7" s="99"/>
      <c r="M7" s="98" t="s">
        <v>23</v>
      </c>
      <c r="N7" s="352" t="s">
        <v>345</v>
      </c>
      <c r="O7" s="99" t="s">
        <v>28</v>
      </c>
      <c r="P7" s="80"/>
    </row>
    <row r="8" spans="1:1021" ht="49.5" customHeight="1">
      <c r="A8" s="93"/>
      <c r="B8" s="94" t="s">
        <v>206</v>
      </c>
      <c r="C8" s="95"/>
      <c r="D8" s="95">
        <v>28</v>
      </c>
      <c r="E8" s="95">
        <v>28</v>
      </c>
      <c r="F8" s="95">
        <v>0</v>
      </c>
      <c r="G8" s="95">
        <v>0</v>
      </c>
      <c r="H8" s="96">
        <f>2/8</f>
        <v>0.25</v>
      </c>
      <c r="I8" s="96"/>
      <c r="J8" s="97">
        <v>2</v>
      </c>
      <c r="K8" s="98"/>
      <c r="L8" s="99"/>
      <c r="M8" s="98" t="s">
        <v>23</v>
      </c>
      <c r="N8" s="352" t="s">
        <v>345</v>
      </c>
      <c r="O8" s="99" t="s">
        <v>28</v>
      </c>
      <c r="P8" s="80"/>
    </row>
    <row r="9" spans="1:1021" ht="20.100000000000001" customHeight="1">
      <c r="A9" s="85" t="s">
        <v>17</v>
      </c>
      <c r="B9" s="86" t="s">
        <v>207</v>
      </c>
      <c r="C9" s="87">
        <f>SUM(D9:F9)</f>
        <v>167</v>
      </c>
      <c r="D9" s="87">
        <f>SUM(D10:D13)</f>
        <v>92</v>
      </c>
      <c r="E9" s="87">
        <f t="shared" ref="E9:G9" si="1">SUM(E10:E13)</f>
        <v>75</v>
      </c>
      <c r="F9" s="87">
        <f t="shared" si="1"/>
        <v>0</v>
      </c>
      <c r="G9" s="87">
        <f t="shared" si="1"/>
        <v>0</v>
      </c>
      <c r="H9" s="88"/>
      <c r="I9" s="89">
        <v>8</v>
      </c>
      <c r="J9" s="90">
        <f>SUM(J10:J13)</f>
        <v>7</v>
      </c>
      <c r="K9" s="91" t="s">
        <v>22</v>
      </c>
      <c r="L9" s="91"/>
      <c r="M9" s="92" t="s">
        <v>19</v>
      </c>
      <c r="N9" s="353" t="s">
        <v>19</v>
      </c>
      <c r="O9" s="91"/>
      <c r="P9" s="81">
        <f>IF(ISBLANK(A9),0,1)</f>
        <v>1</v>
      </c>
    </row>
    <row r="10" spans="1:1021" ht="45.75" customHeight="1">
      <c r="A10" s="93" t="s">
        <v>20</v>
      </c>
      <c r="B10" s="101" t="s">
        <v>208</v>
      </c>
      <c r="C10" s="95"/>
      <c r="D10" s="102">
        <v>30</v>
      </c>
      <c r="E10" s="102">
        <v>6</v>
      </c>
      <c r="F10" s="102">
        <v>0</v>
      </c>
      <c r="G10" s="102">
        <v>0</v>
      </c>
      <c r="H10" s="96">
        <f>2/8</f>
        <v>0.25</v>
      </c>
      <c r="I10" s="96"/>
      <c r="J10" s="97">
        <v>2</v>
      </c>
      <c r="K10" s="98"/>
      <c r="L10" s="99"/>
      <c r="M10" s="98" t="s">
        <v>23</v>
      </c>
      <c r="N10" s="352" t="s">
        <v>345</v>
      </c>
      <c r="O10" s="99" t="s">
        <v>25</v>
      </c>
      <c r="P10" s="80"/>
    </row>
    <row r="11" spans="1:1021" ht="41.25" customHeight="1">
      <c r="A11" s="93" t="s">
        <v>20</v>
      </c>
      <c r="B11" s="101" t="s">
        <v>209</v>
      </c>
      <c r="C11" s="95"/>
      <c r="D11" s="95">
        <v>12</v>
      </c>
      <c r="E11" s="95">
        <v>15</v>
      </c>
      <c r="F11" s="95">
        <v>0</v>
      </c>
      <c r="G11" s="95">
        <v>0</v>
      </c>
      <c r="H11" s="96">
        <f>1.5/8</f>
        <v>0.1875</v>
      </c>
      <c r="I11" s="96"/>
      <c r="J11" s="97">
        <v>1</v>
      </c>
      <c r="K11" s="98"/>
      <c r="L11" s="99"/>
      <c r="M11" s="98" t="s">
        <v>23</v>
      </c>
      <c r="N11" s="352" t="s">
        <v>345</v>
      </c>
      <c r="O11" s="99" t="s">
        <v>28</v>
      </c>
      <c r="P11" s="80"/>
    </row>
    <row r="12" spans="1:1021" ht="39.75" customHeight="1">
      <c r="A12" s="93" t="s">
        <v>20</v>
      </c>
      <c r="B12" s="101" t="s">
        <v>210</v>
      </c>
      <c r="C12" s="95"/>
      <c r="D12" s="95">
        <v>8</v>
      </c>
      <c r="E12" s="95">
        <v>12</v>
      </c>
      <c r="F12" s="95">
        <v>0</v>
      </c>
      <c r="G12" s="95">
        <v>0</v>
      </c>
      <c r="H12" s="96">
        <f>1.5/8</f>
        <v>0.1875</v>
      </c>
      <c r="I12" s="96"/>
      <c r="J12" s="97">
        <v>1</v>
      </c>
      <c r="K12" s="98"/>
      <c r="L12" s="99"/>
      <c r="M12" s="98" t="s">
        <v>23</v>
      </c>
      <c r="N12" s="352" t="s">
        <v>345</v>
      </c>
      <c r="O12" s="99" t="s">
        <v>28</v>
      </c>
      <c r="P12" s="80"/>
    </row>
    <row r="13" spans="1:1021" ht="39.75" customHeight="1">
      <c r="A13" s="93" t="s">
        <v>20</v>
      </c>
      <c r="B13" s="101" t="s">
        <v>211</v>
      </c>
      <c r="C13" s="95"/>
      <c r="D13" s="95">
        <v>42</v>
      </c>
      <c r="E13" s="95">
        <v>42</v>
      </c>
      <c r="F13" s="95">
        <v>0</v>
      </c>
      <c r="G13" s="95">
        <v>0</v>
      </c>
      <c r="H13" s="96">
        <f>3/8</f>
        <v>0.375</v>
      </c>
      <c r="I13" s="96"/>
      <c r="J13" s="97">
        <v>3</v>
      </c>
      <c r="K13" s="98"/>
      <c r="L13" s="99"/>
      <c r="M13" s="98" t="s">
        <v>23</v>
      </c>
      <c r="N13" s="352" t="s">
        <v>345</v>
      </c>
      <c r="O13" s="99" t="s">
        <v>28</v>
      </c>
      <c r="P13" s="80"/>
    </row>
    <row r="14" spans="1:1021" ht="48" customHeight="1">
      <c r="A14" s="85" t="s">
        <v>17</v>
      </c>
      <c r="B14" s="103" t="s">
        <v>212</v>
      </c>
      <c r="C14" s="87">
        <f>SUM(D14:F14)</f>
        <v>122</v>
      </c>
      <c r="D14" s="87">
        <f>SUM(D15:D17)</f>
        <v>66</v>
      </c>
      <c r="E14" s="87">
        <f t="shared" ref="E14:G14" si="2">SUM(E15:E17)</f>
        <v>56</v>
      </c>
      <c r="F14" s="87">
        <f t="shared" si="2"/>
        <v>0</v>
      </c>
      <c r="G14" s="87">
        <f t="shared" si="2"/>
        <v>0</v>
      </c>
      <c r="H14" s="88"/>
      <c r="I14" s="89">
        <v>8</v>
      </c>
      <c r="J14" s="90"/>
      <c r="K14" s="91"/>
      <c r="L14" s="91"/>
      <c r="M14" s="92" t="s">
        <v>19</v>
      </c>
      <c r="N14" s="354" t="s">
        <v>345</v>
      </c>
      <c r="O14" s="91"/>
      <c r="P14" s="81">
        <f>IF(ISBLANK(A14),0,1)</f>
        <v>1</v>
      </c>
    </row>
    <row r="15" spans="1:1021" ht="33" customHeight="1">
      <c r="A15" s="93" t="s">
        <v>20</v>
      </c>
      <c r="B15" s="94" t="s">
        <v>213</v>
      </c>
      <c r="C15" s="95"/>
      <c r="D15" s="95">
        <v>18</v>
      </c>
      <c r="E15" s="95">
        <v>18</v>
      </c>
      <c r="F15" s="95">
        <v>0</v>
      </c>
      <c r="G15" s="95">
        <v>0</v>
      </c>
      <c r="H15" s="96">
        <f>2/8</f>
        <v>0.25</v>
      </c>
      <c r="I15" s="96"/>
      <c r="J15" s="97">
        <v>2</v>
      </c>
      <c r="K15" s="98" t="s">
        <v>22</v>
      </c>
      <c r="L15" s="99"/>
      <c r="M15" s="98" t="s">
        <v>23</v>
      </c>
      <c r="N15" s="352" t="s">
        <v>345</v>
      </c>
      <c r="O15" s="99" t="s">
        <v>28</v>
      </c>
      <c r="P15" s="80"/>
    </row>
    <row r="16" spans="1:1021" ht="44.25" customHeight="1">
      <c r="A16" s="93" t="s">
        <v>20</v>
      </c>
      <c r="B16" s="94" t="s">
        <v>214</v>
      </c>
      <c r="C16" s="95"/>
      <c r="D16" s="95">
        <v>18</v>
      </c>
      <c r="E16" s="95">
        <v>18</v>
      </c>
      <c r="F16" s="95">
        <v>0</v>
      </c>
      <c r="G16" s="95">
        <v>0</v>
      </c>
      <c r="H16" s="96">
        <f>2/8</f>
        <v>0.25</v>
      </c>
      <c r="I16" s="96"/>
      <c r="J16" s="97">
        <v>2</v>
      </c>
      <c r="K16" s="98" t="s">
        <v>22</v>
      </c>
      <c r="L16" s="99"/>
      <c r="M16" s="98" t="s">
        <v>23</v>
      </c>
      <c r="N16" s="352" t="s">
        <v>345</v>
      </c>
      <c r="O16" s="99" t="s">
        <v>28</v>
      </c>
      <c r="P16" s="80"/>
    </row>
    <row r="17" spans="1:16" ht="51" customHeight="1">
      <c r="A17" s="93" t="s">
        <v>20</v>
      </c>
      <c r="B17" s="94" t="s">
        <v>215</v>
      </c>
      <c r="C17" s="95"/>
      <c r="D17" s="95">
        <v>30</v>
      </c>
      <c r="E17" s="95">
        <v>20</v>
      </c>
      <c r="F17" s="95">
        <v>0</v>
      </c>
      <c r="G17" s="95">
        <v>0</v>
      </c>
      <c r="H17" s="96">
        <f>4/8</f>
        <v>0.5</v>
      </c>
      <c r="I17" s="96"/>
      <c r="J17" s="97">
        <v>4</v>
      </c>
      <c r="K17" s="98" t="s">
        <v>22</v>
      </c>
      <c r="L17" s="99"/>
      <c r="M17" s="98" t="s">
        <v>23</v>
      </c>
      <c r="N17" s="352" t="s">
        <v>345</v>
      </c>
      <c r="O17" s="99" t="s">
        <v>28</v>
      </c>
      <c r="P17" s="80"/>
    </row>
    <row r="18" spans="1:16" ht="60.75" customHeight="1">
      <c r="A18" s="85" t="s">
        <v>17</v>
      </c>
      <c r="B18" s="103" t="s">
        <v>216</v>
      </c>
      <c r="C18" s="87">
        <f>SUM(D18:F18)</f>
        <v>7.5</v>
      </c>
      <c r="D18" s="87">
        <f>SUM(D19:D19)</f>
        <v>0</v>
      </c>
      <c r="E18" s="87">
        <f>SUM(E19:E19)</f>
        <v>7.5</v>
      </c>
      <c r="F18" s="87">
        <f>SUM(F19:F19)</f>
        <v>0</v>
      </c>
      <c r="G18" s="87">
        <f>SUM(G19:G19)</f>
        <v>0</v>
      </c>
      <c r="H18" s="88"/>
      <c r="I18" s="89">
        <v>3</v>
      </c>
      <c r="J18" s="90"/>
      <c r="K18" s="91"/>
      <c r="L18" s="91"/>
      <c r="M18" s="92" t="s">
        <v>19</v>
      </c>
      <c r="N18" s="354" t="s">
        <v>346</v>
      </c>
      <c r="O18" s="91"/>
      <c r="P18" s="81">
        <v>1</v>
      </c>
    </row>
    <row r="19" spans="1:16" ht="64.5" customHeight="1">
      <c r="A19" s="93" t="s">
        <v>20</v>
      </c>
      <c r="B19" s="105" t="s">
        <v>218</v>
      </c>
      <c r="C19" s="95" t="s">
        <v>32</v>
      </c>
      <c r="D19" s="95">
        <v>0</v>
      </c>
      <c r="E19" s="351">
        <v>7.5</v>
      </c>
      <c r="F19" s="95">
        <v>0</v>
      </c>
      <c r="G19" s="95">
        <v>0</v>
      </c>
      <c r="H19" s="96">
        <f>3/3</f>
        <v>1</v>
      </c>
      <c r="I19" s="96"/>
      <c r="J19" s="97">
        <v>3</v>
      </c>
      <c r="K19" s="98" t="s">
        <v>22</v>
      </c>
      <c r="L19" s="99"/>
      <c r="M19" s="98" t="s">
        <v>23</v>
      </c>
      <c r="N19" s="352" t="s">
        <v>346</v>
      </c>
      <c r="O19" s="99" t="s">
        <v>28</v>
      </c>
    </row>
    <row r="20" spans="1:16" ht="20.100000000000001" customHeight="1">
      <c r="A20" s="85" t="s">
        <v>17</v>
      </c>
      <c r="B20" s="106" t="s">
        <v>219</v>
      </c>
      <c r="C20" s="87">
        <f>SUM(D20:F20)</f>
        <v>39</v>
      </c>
      <c r="D20" s="87">
        <f>SUM(D21:D21)</f>
        <v>0</v>
      </c>
      <c r="E20" s="87">
        <f>SUM(E21:E21)</f>
        <v>39</v>
      </c>
      <c r="F20" s="87">
        <f>SUM(F21:F21)</f>
        <v>0</v>
      </c>
      <c r="G20" s="87">
        <f>SUM(G21:G21)</f>
        <v>4</v>
      </c>
      <c r="H20" s="88"/>
      <c r="I20" s="89">
        <v>3</v>
      </c>
      <c r="J20" s="90"/>
      <c r="K20" s="91"/>
      <c r="L20" s="91"/>
      <c r="M20" s="92" t="s">
        <v>19</v>
      </c>
      <c r="N20" s="354"/>
      <c r="O20" s="91"/>
      <c r="P20" s="81">
        <v>1</v>
      </c>
    </row>
    <row r="21" spans="1:16" ht="53.25" customHeight="1">
      <c r="A21" s="93" t="s">
        <v>20</v>
      </c>
      <c r="B21" s="107" t="s">
        <v>220</v>
      </c>
      <c r="C21" s="95"/>
      <c r="D21" s="95">
        <v>0</v>
      </c>
      <c r="E21" s="351">
        <v>39</v>
      </c>
      <c r="F21" s="95">
        <v>0</v>
      </c>
      <c r="G21" s="95">
        <v>4</v>
      </c>
      <c r="H21" s="96">
        <f>3/3</f>
        <v>1</v>
      </c>
      <c r="I21" s="96"/>
      <c r="J21" s="97">
        <v>3</v>
      </c>
      <c r="K21" s="98" t="s">
        <v>22</v>
      </c>
      <c r="L21" s="99"/>
      <c r="M21" s="98" t="s">
        <v>23</v>
      </c>
      <c r="N21" s="352" t="s">
        <v>221</v>
      </c>
      <c r="O21" s="99" t="s">
        <v>28</v>
      </c>
      <c r="P21" s="80"/>
    </row>
    <row r="22" spans="1:16" ht="20.100000000000001" customHeight="1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</row>
    <row r="23" spans="1:16" ht="20.100000000000001" customHeight="1">
      <c r="A23" s="108" t="s">
        <v>222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20.100000000000001" customHeight="1"/>
    <row r="25" spans="1:16" ht="20.100000000000001" customHeight="1">
      <c r="A25" s="109" t="s">
        <v>135</v>
      </c>
    </row>
    <row r="26" spans="1:16">
      <c r="A26" s="109" t="s">
        <v>173</v>
      </c>
    </row>
    <row r="30" spans="1:16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</row>
    <row r="31" spans="1:16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</row>
  </sheetData>
  <phoneticPr fontId="36" type="noConversion"/>
  <pageMargins left="0.7" right="0.7" top="0.75" bottom="0.75" header="0.51180555555555496" footer="0.51180555555555496"/>
  <pageSetup scale="0" firstPageNumber="0" orientation="landscape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H31"/>
  <sheetViews>
    <sheetView topLeftCell="B1" zoomScale="40" zoomScaleNormal="40" zoomScalePageLayoutView="70" workbookViewId="0">
      <selection activeCell="B1" sqref="B1:B1048576"/>
    </sheetView>
  </sheetViews>
  <sheetFormatPr baseColWidth="10" defaultColWidth="8.875" defaultRowHeight="15.75"/>
  <cols>
    <col min="1" max="1" width="10.875" style="18" customWidth="1"/>
    <col min="2" max="2" width="40.875" style="18" customWidth="1"/>
    <col min="3" max="13" width="10.875" style="18" customWidth="1"/>
    <col min="14" max="14" width="57.625" style="18" customWidth="1"/>
    <col min="15" max="18" width="10.875" style="18" customWidth="1"/>
    <col min="19" max="1022" width="8.875" style="18"/>
    <col min="1023" max="16384" width="8.875" style="9"/>
  </cols>
  <sheetData>
    <row r="1" spans="1:1021" ht="84.7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6" t="s">
        <v>115</v>
      </c>
      <c r="K1" s="6" t="s">
        <v>116</v>
      </c>
      <c r="L1" s="7" t="s">
        <v>117</v>
      </c>
      <c r="M1" s="7" t="s">
        <v>12</v>
      </c>
      <c r="N1" s="8" t="s">
        <v>13</v>
      </c>
      <c r="O1" s="8" t="s">
        <v>118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</row>
    <row r="2" spans="1:1021" s="12" customFormat="1" ht="84.75" customHeight="1">
      <c r="A2" s="10" t="s">
        <v>223</v>
      </c>
      <c r="B2" s="10" t="s">
        <v>224</v>
      </c>
      <c r="C2" s="10">
        <f>SUM(D2:F2)</f>
        <v>382.5</v>
      </c>
      <c r="D2" s="10">
        <f>SUMPRODUCT(D3:D169,$P3:$P169)</f>
        <v>224</v>
      </c>
      <c r="E2" s="10">
        <f>SUMPRODUCT(E3:E169,$P3:$P169)</f>
        <v>158.5</v>
      </c>
      <c r="F2" s="10">
        <f>SUMPRODUCT(F3:F169,$P3:$P169)</f>
        <v>0</v>
      </c>
      <c r="G2" s="10">
        <f>SUMPRODUCT(G3:G169,$P3:$P169)</f>
        <v>0</v>
      </c>
      <c r="H2" s="10"/>
      <c r="I2" s="10">
        <f>SUMPRODUCT(I3:I169,$P3:$P169)</f>
        <v>30</v>
      </c>
      <c r="J2" s="10"/>
      <c r="K2" s="10"/>
      <c r="L2" s="11"/>
      <c r="M2" s="11"/>
      <c r="N2" s="11"/>
      <c r="O2" s="11"/>
    </row>
    <row r="3" spans="1:1021" ht="20.100000000000001" customHeight="1">
      <c r="A3" s="50" t="s">
        <v>17</v>
      </c>
      <c r="B3" s="51" t="s">
        <v>225</v>
      </c>
      <c r="C3" s="52">
        <f>SUM(D3:F3)</f>
        <v>96</v>
      </c>
      <c r="D3" s="53">
        <f>SUM(D4:D8)-D8</f>
        <v>64</v>
      </c>
      <c r="E3" s="53">
        <f t="shared" ref="E3:G3" si="0">SUM(E4:E8)-E8</f>
        <v>32</v>
      </c>
      <c r="F3" s="53">
        <f t="shared" si="0"/>
        <v>0</v>
      </c>
      <c r="G3" s="53">
        <f t="shared" si="0"/>
        <v>0</v>
      </c>
      <c r="H3" s="134"/>
      <c r="I3" s="13">
        <v>7</v>
      </c>
      <c r="J3" s="55">
        <v>7</v>
      </c>
      <c r="K3" s="55"/>
      <c r="L3" s="17"/>
      <c r="M3" s="2" t="s">
        <v>19</v>
      </c>
      <c r="N3" s="56"/>
      <c r="O3" s="17"/>
      <c r="P3" s="12">
        <f>IF(ISBLANK(A3),0,1)</f>
        <v>1</v>
      </c>
    </row>
    <row r="4" spans="1:1021" ht="49.5" customHeight="1">
      <c r="A4" s="19" t="s">
        <v>20</v>
      </c>
      <c r="B4" s="20" t="s">
        <v>226</v>
      </c>
      <c r="C4" s="57"/>
      <c r="D4" s="58">
        <v>16</v>
      </c>
      <c r="E4" s="58">
        <v>8</v>
      </c>
      <c r="F4" s="58">
        <v>0</v>
      </c>
      <c r="G4" s="58">
        <v>0</v>
      </c>
      <c r="H4" s="22">
        <v>0.25</v>
      </c>
      <c r="I4" s="19"/>
      <c r="J4" s="23">
        <v>2</v>
      </c>
      <c r="K4" s="23" t="s">
        <v>22</v>
      </c>
      <c r="L4" s="24"/>
      <c r="M4" s="3" t="s">
        <v>23</v>
      </c>
      <c r="N4" s="59" t="s">
        <v>227</v>
      </c>
      <c r="O4" s="24" t="s">
        <v>28</v>
      </c>
      <c r="P4" s="12"/>
    </row>
    <row r="5" spans="1:1021" ht="36.75" customHeight="1">
      <c r="A5" s="19" t="s">
        <v>20</v>
      </c>
      <c r="B5" s="20" t="s">
        <v>228</v>
      </c>
      <c r="C5" s="57"/>
      <c r="D5" s="58">
        <v>16</v>
      </c>
      <c r="E5" s="58">
        <v>8</v>
      </c>
      <c r="F5" s="58">
        <v>0</v>
      </c>
      <c r="G5" s="58">
        <v>0</v>
      </c>
      <c r="H5" s="22">
        <v>0.25</v>
      </c>
      <c r="I5" s="19"/>
      <c r="J5" s="23">
        <v>2</v>
      </c>
      <c r="K5" s="23" t="s">
        <v>22</v>
      </c>
      <c r="L5" s="24"/>
      <c r="M5" s="3" t="s">
        <v>23</v>
      </c>
      <c r="N5" s="59" t="s">
        <v>227</v>
      </c>
      <c r="O5" s="24" t="s">
        <v>28</v>
      </c>
      <c r="P5" s="12"/>
    </row>
    <row r="6" spans="1:1021" ht="36.75" customHeight="1">
      <c r="A6" s="19" t="s">
        <v>20</v>
      </c>
      <c r="B6" s="25" t="s">
        <v>229</v>
      </c>
      <c r="C6" s="57"/>
      <c r="D6" s="58">
        <v>12</v>
      </c>
      <c r="E6" s="58">
        <v>6</v>
      </c>
      <c r="F6" s="58">
        <v>0</v>
      </c>
      <c r="G6" s="58">
        <v>0</v>
      </c>
      <c r="H6" s="22" t="s">
        <v>230</v>
      </c>
      <c r="I6" s="27"/>
      <c r="J6" s="23">
        <v>1</v>
      </c>
      <c r="K6" s="23"/>
      <c r="L6" s="24"/>
      <c r="M6" s="3" t="s">
        <v>23</v>
      </c>
      <c r="N6" s="59" t="s">
        <v>227</v>
      </c>
      <c r="O6" s="24" t="s">
        <v>28</v>
      </c>
      <c r="P6" s="12"/>
    </row>
    <row r="7" spans="1:1021" ht="57" customHeight="1">
      <c r="A7" s="19" t="s">
        <v>20</v>
      </c>
      <c r="B7" s="20" t="s">
        <v>231</v>
      </c>
      <c r="C7" s="57"/>
      <c r="D7" s="58">
        <v>20</v>
      </c>
      <c r="E7" s="58">
        <v>10</v>
      </c>
      <c r="F7" s="58">
        <v>0</v>
      </c>
      <c r="G7" s="58">
        <v>0</v>
      </c>
      <c r="H7" s="22" t="s">
        <v>230</v>
      </c>
      <c r="I7" s="19"/>
      <c r="J7" s="23">
        <v>2</v>
      </c>
      <c r="K7" s="23" t="s">
        <v>22</v>
      </c>
      <c r="L7" s="24"/>
      <c r="M7" s="3" t="s">
        <v>23</v>
      </c>
      <c r="N7" s="59" t="s">
        <v>227</v>
      </c>
      <c r="O7" s="24" t="s">
        <v>28</v>
      </c>
      <c r="P7" s="12"/>
    </row>
    <row r="8" spans="1:1021" ht="20.100000000000001" customHeight="1">
      <c r="A8" s="50" t="s">
        <v>17</v>
      </c>
      <c r="B8" s="51" t="s">
        <v>232</v>
      </c>
      <c r="C8" s="52">
        <f>SUM(D8:F8)</f>
        <v>114</v>
      </c>
      <c r="D8" s="53">
        <f>SUM(D9:D13)-D13</f>
        <v>76</v>
      </c>
      <c r="E8" s="53">
        <f t="shared" ref="E8:G8" si="1">SUM(E9:E13)-E13</f>
        <v>38</v>
      </c>
      <c r="F8" s="53">
        <f t="shared" si="1"/>
        <v>0</v>
      </c>
      <c r="G8" s="53">
        <f t="shared" si="1"/>
        <v>0</v>
      </c>
      <c r="H8" s="54"/>
      <c r="I8" s="13">
        <v>8</v>
      </c>
      <c r="J8" s="60">
        <v>8</v>
      </c>
      <c r="K8" s="60"/>
      <c r="L8" s="17"/>
      <c r="M8" s="2" t="s">
        <v>19</v>
      </c>
      <c r="N8" s="56"/>
      <c r="O8" s="17"/>
      <c r="P8" s="12">
        <f>IF(ISBLANK(A8),0,1)</f>
        <v>1</v>
      </c>
    </row>
    <row r="9" spans="1:1021" ht="57" customHeight="1">
      <c r="A9" s="19" t="s">
        <v>20</v>
      </c>
      <c r="B9" s="26" t="s">
        <v>233</v>
      </c>
      <c r="C9" s="57"/>
      <c r="D9" s="58">
        <v>20</v>
      </c>
      <c r="E9" s="58">
        <v>10</v>
      </c>
      <c r="F9" s="58">
        <v>0</v>
      </c>
      <c r="G9" s="58">
        <v>0</v>
      </c>
      <c r="H9" s="19" t="s">
        <v>230</v>
      </c>
      <c r="I9" s="19"/>
      <c r="J9" s="23">
        <v>2</v>
      </c>
      <c r="K9" s="23" t="s">
        <v>22</v>
      </c>
      <c r="L9" s="24"/>
      <c r="M9" s="3" t="s">
        <v>23</v>
      </c>
      <c r="N9" s="59" t="s">
        <v>227</v>
      </c>
      <c r="O9" s="24" t="s">
        <v>28</v>
      </c>
      <c r="P9" s="12"/>
    </row>
    <row r="10" spans="1:1021" ht="60.75" customHeight="1">
      <c r="A10" s="19" t="s">
        <v>20</v>
      </c>
      <c r="B10" s="26" t="s">
        <v>234</v>
      </c>
      <c r="C10" s="57"/>
      <c r="D10" s="58">
        <v>20</v>
      </c>
      <c r="E10" s="58">
        <v>10</v>
      </c>
      <c r="F10" s="58">
        <v>0</v>
      </c>
      <c r="G10" s="58">
        <v>0</v>
      </c>
      <c r="H10" s="19" t="s">
        <v>230</v>
      </c>
      <c r="I10" s="19"/>
      <c r="J10" s="23">
        <v>2</v>
      </c>
      <c r="K10" s="23" t="s">
        <v>22</v>
      </c>
      <c r="L10" s="24"/>
      <c r="M10" s="3" t="s">
        <v>23</v>
      </c>
      <c r="N10" s="59" t="s">
        <v>227</v>
      </c>
      <c r="O10" s="24" t="s">
        <v>28</v>
      </c>
      <c r="P10" s="12"/>
    </row>
    <row r="11" spans="1:1021" ht="55.5" customHeight="1">
      <c r="A11" s="44" t="s">
        <v>20</v>
      </c>
      <c r="B11" s="26" t="s">
        <v>235</v>
      </c>
      <c r="C11" s="128"/>
      <c r="D11" s="128">
        <v>20</v>
      </c>
      <c r="E11" s="128">
        <v>10</v>
      </c>
      <c r="F11" s="128">
        <v>0</v>
      </c>
      <c r="G11" s="128">
        <v>0</v>
      </c>
      <c r="H11" s="44" t="s">
        <v>230</v>
      </c>
      <c r="I11" s="44"/>
      <c r="J11" s="23">
        <v>2</v>
      </c>
      <c r="K11" s="23" t="s">
        <v>22</v>
      </c>
      <c r="L11" s="23"/>
      <c r="M11" s="355" t="s">
        <v>23</v>
      </c>
      <c r="N11" s="42" t="s">
        <v>227</v>
      </c>
      <c r="O11" s="23" t="s">
        <v>28</v>
      </c>
      <c r="P11" s="12"/>
    </row>
    <row r="12" spans="1:1021" ht="60.75" customHeight="1">
      <c r="A12" s="44" t="s">
        <v>20</v>
      </c>
      <c r="B12" s="26" t="s">
        <v>236</v>
      </c>
      <c r="C12" s="128"/>
      <c r="D12" s="128">
        <v>16</v>
      </c>
      <c r="E12" s="128">
        <v>8</v>
      </c>
      <c r="F12" s="128">
        <v>0</v>
      </c>
      <c r="G12" s="128">
        <v>0</v>
      </c>
      <c r="H12" s="44" t="s">
        <v>230</v>
      </c>
      <c r="I12" s="44"/>
      <c r="J12" s="23">
        <v>2</v>
      </c>
      <c r="K12" s="23" t="s">
        <v>22</v>
      </c>
      <c r="L12" s="23"/>
      <c r="M12" s="355" t="s">
        <v>23</v>
      </c>
      <c r="N12" s="42" t="s">
        <v>227</v>
      </c>
      <c r="O12" s="23" t="s">
        <v>28</v>
      </c>
      <c r="P12" s="12"/>
    </row>
    <row r="13" spans="1:1021" ht="55.5" customHeight="1">
      <c r="A13" s="50" t="s">
        <v>17</v>
      </c>
      <c r="B13" s="51" t="s">
        <v>212</v>
      </c>
      <c r="C13" s="52">
        <f>SUM(D13:F13)</f>
        <v>66</v>
      </c>
      <c r="D13" s="53">
        <f>SUM(D14:D16)</f>
        <v>44</v>
      </c>
      <c r="E13" s="53">
        <f>SUM(E14:E16)</f>
        <v>22</v>
      </c>
      <c r="F13" s="53">
        <f>SUM(F14:F16)</f>
        <v>0</v>
      </c>
      <c r="G13" s="53">
        <f>SUM(G14:G16)</f>
        <v>0</v>
      </c>
      <c r="H13" s="54"/>
      <c r="I13" s="13">
        <v>5</v>
      </c>
      <c r="J13" s="60">
        <v>3</v>
      </c>
      <c r="K13" s="60" t="s">
        <v>22</v>
      </c>
      <c r="L13" s="17"/>
      <c r="M13" s="2" t="s">
        <v>19</v>
      </c>
      <c r="N13" s="56" t="s">
        <v>227</v>
      </c>
      <c r="O13" s="17"/>
      <c r="P13" s="12">
        <f>IF(ISBLANK(A13),0,1)</f>
        <v>1</v>
      </c>
    </row>
    <row r="14" spans="1:1021" ht="60.75" customHeight="1">
      <c r="A14" s="19" t="s">
        <v>20</v>
      </c>
      <c r="B14" s="20" t="s">
        <v>237</v>
      </c>
      <c r="C14" s="57"/>
      <c r="D14" s="58">
        <v>12</v>
      </c>
      <c r="E14" s="58">
        <v>6</v>
      </c>
      <c r="F14" s="58">
        <v>0</v>
      </c>
      <c r="G14" s="58">
        <v>0</v>
      </c>
      <c r="H14" s="47">
        <f>1/3</f>
        <v>0.33333333333333331</v>
      </c>
      <c r="I14" s="27"/>
      <c r="J14" s="23">
        <v>1</v>
      </c>
      <c r="K14" s="23" t="s">
        <v>22</v>
      </c>
      <c r="L14" s="24"/>
      <c r="M14" s="3" t="s">
        <v>23</v>
      </c>
      <c r="N14" s="59" t="s">
        <v>227</v>
      </c>
      <c r="O14" s="24" t="s">
        <v>28</v>
      </c>
      <c r="P14" s="12"/>
    </row>
    <row r="15" spans="1:1021" ht="49.5" customHeight="1">
      <c r="A15" s="133" t="s">
        <v>20</v>
      </c>
      <c r="B15" s="61" t="s">
        <v>238</v>
      </c>
      <c r="C15" s="58"/>
      <c r="D15" s="58">
        <v>12</v>
      </c>
      <c r="E15" s="58">
        <v>6</v>
      </c>
      <c r="F15" s="58">
        <v>0</v>
      </c>
      <c r="G15" s="58">
        <v>0</v>
      </c>
      <c r="H15" s="47">
        <f>1/3</f>
        <v>0.33333333333333331</v>
      </c>
      <c r="I15" s="27"/>
      <c r="J15" s="23">
        <v>1</v>
      </c>
      <c r="K15" s="23" t="s">
        <v>22</v>
      </c>
      <c r="L15" s="24"/>
      <c r="M15" s="3" t="s">
        <v>23</v>
      </c>
      <c r="N15" s="59" t="s">
        <v>227</v>
      </c>
      <c r="O15" s="24" t="s">
        <v>239</v>
      </c>
      <c r="P15" s="12"/>
    </row>
    <row r="16" spans="1:1021" ht="45.75" customHeight="1">
      <c r="A16" s="19" t="s">
        <v>20</v>
      </c>
      <c r="B16" s="129" t="s">
        <v>240</v>
      </c>
      <c r="C16" s="58"/>
      <c r="D16" s="58">
        <v>20</v>
      </c>
      <c r="E16" s="58">
        <v>10</v>
      </c>
      <c r="F16" s="58">
        <v>0</v>
      </c>
      <c r="G16" s="58">
        <v>0</v>
      </c>
      <c r="H16" s="47">
        <f>1/3</f>
        <v>0.33333333333333331</v>
      </c>
      <c r="I16" s="27"/>
      <c r="J16" s="23">
        <v>1</v>
      </c>
      <c r="K16" s="23" t="s">
        <v>22</v>
      </c>
      <c r="L16" s="24"/>
      <c r="M16" s="3" t="s">
        <v>23</v>
      </c>
      <c r="N16" s="59" t="s">
        <v>227</v>
      </c>
      <c r="O16" s="24" t="s">
        <v>239</v>
      </c>
      <c r="P16" s="12"/>
    </row>
    <row r="17" spans="1:1022" ht="57" customHeight="1">
      <c r="A17" s="50" t="s">
        <v>17</v>
      </c>
      <c r="B17" s="51" t="s">
        <v>241</v>
      </c>
      <c r="C17" s="52">
        <f>SUM(D17:F17)</f>
        <v>60</v>
      </c>
      <c r="D17" s="53">
        <f>SUM(D18:D20)</f>
        <v>40</v>
      </c>
      <c r="E17" s="53">
        <f>SUM(E18:E20)</f>
        <v>20</v>
      </c>
      <c r="F17" s="53">
        <f>SUM(F18:F20)</f>
        <v>0</v>
      </c>
      <c r="G17" s="53">
        <f>SUM(G18:G20)</f>
        <v>0</v>
      </c>
      <c r="H17" s="54"/>
      <c r="I17" s="13">
        <v>4</v>
      </c>
      <c r="J17" s="60">
        <v>3</v>
      </c>
      <c r="K17" s="60" t="s">
        <v>22</v>
      </c>
      <c r="L17" s="17"/>
      <c r="M17" s="2" t="s">
        <v>19</v>
      </c>
      <c r="N17" s="56" t="s">
        <v>227</v>
      </c>
      <c r="O17" s="17"/>
      <c r="P17" s="12">
        <f>IF(ISBLANK(A17),0,1)</f>
        <v>1</v>
      </c>
    </row>
    <row r="18" spans="1:1022" ht="49.5" customHeight="1">
      <c r="A18" s="19" t="s">
        <v>20</v>
      </c>
      <c r="B18" s="20" t="s">
        <v>242</v>
      </c>
      <c r="C18" s="57"/>
      <c r="D18" s="58">
        <v>16</v>
      </c>
      <c r="E18" s="58">
        <v>8</v>
      </c>
      <c r="F18" s="58">
        <v>0</v>
      </c>
      <c r="G18" s="58">
        <v>0</v>
      </c>
      <c r="H18" s="47">
        <f>1/3</f>
        <v>0.33333333333333331</v>
      </c>
      <c r="I18" s="19"/>
      <c r="J18" s="23">
        <v>1</v>
      </c>
      <c r="K18" s="23" t="s">
        <v>22</v>
      </c>
      <c r="L18" s="24"/>
      <c r="M18" s="3" t="s">
        <v>23</v>
      </c>
      <c r="N18" s="59" t="s">
        <v>227</v>
      </c>
      <c r="O18" s="24" t="s">
        <v>28</v>
      </c>
      <c r="P18" s="12"/>
    </row>
    <row r="19" spans="1:1022" s="63" customFormat="1" ht="55.5" customHeight="1">
      <c r="A19" s="133" t="s">
        <v>20</v>
      </c>
      <c r="B19" s="20" t="s">
        <v>243</v>
      </c>
      <c r="C19" s="57"/>
      <c r="D19" s="58">
        <v>12</v>
      </c>
      <c r="E19" s="58">
        <v>6</v>
      </c>
      <c r="F19" s="58">
        <v>0</v>
      </c>
      <c r="G19" s="58">
        <v>0</v>
      </c>
      <c r="H19" s="47">
        <f>1/3</f>
        <v>0.33333333333333331</v>
      </c>
      <c r="I19" s="19"/>
      <c r="J19" s="23">
        <v>1</v>
      </c>
      <c r="K19" s="23" t="s">
        <v>22</v>
      </c>
      <c r="L19" s="24"/>
      <c r="M19" s="3" t="s">
        <v>23</v>
      </c>
      <c r="N19" s="59" t="s">
        <v>227</v>
      </c>
      <c r="O19" s="24" t="s">
        <v>28</v>
      </c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/>
      <c r="EK19" s="62"/>
      <c r="EL19" s="62"/>
      <c r="EM19" s="62"/>
      <c r="EN19" s="62"/>
      <c r="EO19" s="62"/>
      <c r="EP19" s="62"/>
      <c r="EQ19" s="62"/>
      <c r="ER19" s="62"/>
      <c r="ES19" s="62"/>
      <c r="ET19" s="62"/>
      <c r="EU19" s="62"/>
      <c r="EV19" s="62"/>
      <c r="EW19" s="62"/>
      <c r="EX19" s="62"/>
      <c r="EY19" s="62"/>
      <c r="EZ19" s="62"/>
      <c r="FA19" s="62"/>
      <c r="FB19" s="62"/>
      <c r="FC19" s="62"/>
      <c r="FD19" s="62"/>
      <c r="FE19" s="62"/>
      <c r="FF19" s="62"/>
      <c r="FG19" s="62"/>
      <c r="FH19" s="62"/>
      <c r="FI19" s="62"/>
      <c r="FJ19" s="62"/>
      <c r="FK19" s="62"/>
      <c r="FL19" s="62"/>
      <c r="FM19" s="62"/>
      <c r="FN19" s="62"/>
      <c r="FO19" s="62"/>
      <c r="FP19" s="62"/>
      <c r="FQ19" s="62"/>
      <c r="FR19" s="62"/>
      <c r="FS19" s="62"/>
      <c r="FT19" s="62"/>
      <c r="FU19" s="62"/>
      <c r="FV19" s="62"/>
      <c r="FW19" s="62"/>
      <c r="FX19" s="62"/>
      <c r="FY19" s="62"/>
      <c r="FZ19" s="62"/>
      <c r="GA19" s="62"/>
      <c r="GB19" s="62"/>
      <c r="GC19" s="62"/>
      <c r="GD19" s="62"/>
      <c r="GE19" s="62"/>
      <c r="GF19" s="62"/>
      <c r="GG19" s="62"/>
      <c r="GH19" s="62"/>
      <c r="GI19" s="62"/>
      <c r="GJ19" s="62"/>
      <c r="GK19" s="62"/>
      <c r="GL19" s="62"/>
      <c r="GM19" s="62"/>
      <c r="GN19" s="62"/>
      <c r="GO19" s="62"/>
      <c r="GP19" s="62"/>
      <c r="GQ19" s="62"/>
      <c r="GR19" s="62"/>
      <c r="GS19" s="62"/>
      <c r="GT19" s="62"/>
      <c r="GU19" s="62"/>
      <c r="GV19" s="62"/>
      <c r="GW19" s="62"/>
      <c r="GX19" s="62"/>
      <c r="GY19" s="62"/>
      <c r="GZ19" s="62"/>
      <c r="HA19" s="62"/>
      <c r="HB19" s="62"/>
      <c r="HC19" s="62"/>
      <c r="HD19" s="62"/>
      <c r="HE19" s="62"/>
      <c r="HF19" s="62"/>
      <c r="HG19" s="62"/>
      <c r="HH19" s="62"/>
      <c r="HI19" s="62"/>
      <c r="HJ19" s="62"/>
      <c r="HK19" s="62"/>
      <c r="HL19" s="62"/>
      <c r="HM19" s="62"/>
      <c r="HN19" s="62"/>
      <c r="HO19" s="62"/>
      <c r="HP19" s="62"/>
      <c r="HQ19" s="62"/>
      <c r="HR19" s="62"/>
      <c r="HS19" s="62"/>
      <c r="HT19" s="62"/>
      <c r="HU19" s="62"/>
      <c r="HV19" s="62"/>
      <c r="HW19" s="62"/>
      <c r="HX19" s="62"/>
      <c r="HY19" s="62"/>
      <c r="HZ19" s="62"/>
      <c r="IA19" s="62"/>
      <c r="IB19" s="62"/>
      <c r="IC19" s="62"/>
      <c r="ID19" s="62"/>
      <c r="IE19" s="62"/>
      <c r="IF19" s="62"/>
      <c r="IG19" s="62"/>
      <c r="IH19" s="62"/>
      <c r="II19" s="62"/>
      <c r="IJ19" s="62"/>
      <c r="IK19" s="62"/>
      <c r="IL19" s="62"/>
      <c r="IM19" s="62"/>
      <c r="IN19" s="62"/>
      <c r="IO19" s="62"/>
      <c r="IP19" s="62"/>
      <c r="IQ19" s="62"/>
      <c r="IR19" s="62"/>
      <c r="IS19" s="62"/>
      <c r="IT19" s="62"/>
      <c r="IU19" s="62"/>
      <c r="IV19" s="62"/>
      <c r="IW19" s="62"/>
      <c r="IX19" s="62"/>
      <c r="IY19" s="62"/>
      <c r="IZ19" s="62"/>
      <c r="JA19" s="62"/>
      <c r="JB19" s="62"/>
      <c r="JC19" s="62"/>
      <c r="JD19" s="62"/>
      <c r="JE19" s="62"/>
      <c r="JF19" s="62"/>
      <c r="JG19" s="62"/>
      <c r="JH19" s="62"/>
      <c r="JI19" s="62"/>
      <c r="JJ19" s="62"/>
      <c r="JK19" s="62"/>
      <c r="JL19" s="62"/>
      <c r="JM19" s="62"/>
      <c r="JN19" s="62"/>
      <c r="JO19" s="62"/>
      <c r="JP19" s="62"/>
      <c r="JQ19" s="62"/>
      <c r="JR19" s="62"/>
      <c r="JS19" s="62"/>
      <c r="JT19" s="62"/>
      <c r="JU19" s="62"/>
      <c r="JV19" s="62"/>
      <c r="JW19" s="62"/>
      <c r="JX19" s="62"/>
      <c r="JY19" s="62"/>
      <c r="JZ19" s="62"/>
      <c r="KA19" s="62"/>
      <c r="KB19" s="62"/>
      <c r="KC19" s="62"/>
      <c r="KD19" s="62"/>
      <c r="KE19" s="62"/>
      <c r="KF19" s="62"/>
      <c r="KG19" s="62"/>
      <c r="KH19" s="62"/>
      <c r="KI19" s="62"/>
      <c r="KJ19" s="62"/>
      <c r="KK19" s="62"/>
      <c r="KL19" s="62"/>
      <c r="KM19" s="62"/>
      <c r="KN19" s="62"/>
      <c r="KO19" s="62"/>
      <c r="KP19" s="62"/>
      <c r="KQ19" s="62"/>
      <c r="KR19" s="62"/>
      <c r="KS19" s="62"/>
      <c r="KT19" s="62"/>
      <c r="KU19" s="62"/>
      <c r="KV19" s="62"/>
      <c r="KW19" s="62"/>
      <c r="KX19" s="62"/>
      <c r="KY19" s="62"/>
      <c r="KZ19" s="62"/>
      <c r="LA19" s="62"/>
      <c r="LB19" s="62"/>
      <c r="LC19" s="62"/>
      <c r="LD19" s="62"/>
      <c r="LE19" s="62"/>
      <c r="LF19" s="62"/>
      <c r="LG19" s="62"/>
      <c r="LH19" s="62"/>
      <c r="LI19" s="62"/>
      <c r="LJ19" s="62"/>
      <c r="LK19" s="62"/>
      <c r="LL19" s="62"/>
      <c r="LM19" s="62"/>
      <c r="LN19" s="62"/>
      <c r="LO19" s="62"/>
      <c r="LP19" s="62"/>
      <c r="LQ19" s="62"/>
      <c r="LR19" s="62"/>
      <c r="LS19" s="62"/>
      <c r="LT19" s="62"/>
      <c r="LU19" s="62"/>
      <c r="LV19" s="62"/>
      <c r="LW19" s="62"/>
      <c r="LX19" s="62"/>
      <c r="LY19" s="62"/>
      <c r="LZ19" s="62"/>
      <c r="MA19" s="62"/>
      <c r="MB19" s="62"/>
      <c r="MC19" s="62"/>
      <c r="MD19" s="62"/>
      <c r="ME19" s="62"/>
      <c r="MF19" s="62"/>
      <c r="MG19" s="62"/>
      <c r="MH19" s="62"/>
      <c r="MI19" s="62"/>
      <c r="MJ19" s="62"/>
      <c r="MK19" s="62"/>
      <c r="ML19" s="62"/>
      <c r="MM19" s="62"/>
      <c r="MN19" s="62"/>
      <c r="MO19" s="62"/>
      <c r="MP19" s="62"/>
      <c r="MQ19" s="62"/>
      <c r="MR19" s="62"/>
      <c r="MS19" s="62"/>
      <c r="MT19" s="62"/>
      <c r="MU19" s="62"/>
      <c r="MV19" s="62"/>
      <c r="MW19" s="62"/>
      <c r="MX19" s="62"/>
      <c r="MY19" s="62"/>
      <c r="MZ19" s="62"/>
      <c r="NA19" s="62"/>
      <c r="NB19" s="62"/>
      <c r="NC19" s="62"/>
      <c r="ND19" s="62"/>
      <c r="NE19" s="62"/>
      <c r="NF19" s="62"/>
      <c r="NG19" s="62"/>
      <c r="NH19" s="62"/>
      <c r="NI19" s="62"/>
      <c r="NJ19" s="62"/>
      <c r="NK19" s="62"/>
      <c r="NL19" s="62"/>
      <c r="NM19" s="62"/>
      <c r="NN19" s="62"/>
      <c r="NO19" s="62"/>
      <c r="NP19" s="62"/>
      <c r="NQ19" s="62"/>
      <c r="NR19" s="62"/>
      <c r="NS19" s="62"/>
      <c r="NT19" s="62"/>
      <c r="NU19" s="62"/>
      <c r="NV19" s="62"/>
      <c r="NW19" s="62"/>
      <c r="NX19" s="62"/>
      <c r="NY19" s="62"/>
      <c r="NZ19" s="62"/>
      <c r="OA19" s="62"/>
      <c r="OB19" s="62"/>
      <c r="OC19" s="62"/>
      <c r="OD19" s="62"/>
      <c r="OE19" s="62"/>
      <c r="OF19" s="62"/>
      <c r="OG19" s="62"/>
      <c r="OH19" s="62"/>
      <c r="OI19" s="62"/>
      <c r="OJ19" s="62"/>
      <c r="OK19" s="62"/>
      <c r="OL19" s="62"/>
      <c r="OM19" s="62"/>
      <c r="ON19" s="62"/>
      <c r="OO19" s="62"/>
      <c r="OP19" s="62"/>
      <c r="OQ19" s="62"/>
      <c r="OR19" s="62"/>
      <c r="OS19" s="62"/>
      <c r="OT19" s="62"/>
      <c r="OU19" s="62"/>
      <c r="OV19" s="62"/>
      <c r="OW19" s="62"/>
      <c r="OX19" s="62"/>
      <c r="OY19" s="62"/>
      <c r="OZ19" s="62"/>
      <c r="PA19" s="62"/>
      <c r="PB19" s="62"/>
      <c r="PC19" s="62"/>
      <c r="PD19" s="62"/>
      <c r="PE19" s="62"/>
      <c r="PF19" s="62"/>
      <c r="PG19" s="62"/>
      <c r="PH19" s="62"/>
      <c r="PI19" s="62"/>
      <c r="PJ19" s="62"/>
      <c r="PK19" s="62"/>
      <c r="PL19" s="62"/>
      <c r="PM19" s="62"/>
      <c r="PN19" s="62"/>
      <c r="PO19" s="62"/>
      <c r="PP19" s="62"/>
      <c r="PQ19" s="62"/>
      <c r="PR19" s="62"/>
      <c r="PS19" s="62"/>
      <c r="PT19" s="62"/>
      <c r="PU19" s="62"/>
      <c r="PV19" s="62"/>
      <c r="PW19" s="62"/>
      <c r="PX19" s="62"/>
      <c r="PY19" s="62"/>
      <c r="PZ19" s="62"/>
      <c r="QA19" s="62"/>
      <c r="QB19" s="62"/>
      <c r="QC19" s="62"/>
      <c r="QD19" s="62"/>
      <c r="QE19" s="62"/>
      <c r="QF19" s="62"/>
      <c r="QG19" s="62"/>
      <c r="QH19" s="62"/>
      <c r="QI19" s="62"/>
      <c r="QJ19" s="62"/>
      <c r="QK19" s="62"/>
      <c r="QL19" s="62"/>
      <c r="QM19" s="62"/>
      <c r="QN19" s="62"/>
      <c r="QO19" s="62"/>
      <c r="QP19" s="62"/>
      <c r="QQ19" s="62"/>
      <c r="QR19" s="62"/>
      <c r="QS19" s="62"/>
      <c r="QT19" s="62"/>
      <c r="QU19" s="62"/>
      <c r="QV19" s="62"/>
      <c r="QW19" s="62"/>
      <c r="QX19" s="62"/>
      <c r="QY19" s="62"/>
      <c r="QZ19" s="62"/>
      <c r="RA19" s="62"/>
      <c r="RB19" s="62"/>
      <c r="RC19" s="62"/>
      <c r="RD19" s="62"/>
      <c r="RE19" s="62"/>
      <c r="RF19" s="62"/>
      <c r="RG19" s="62"/>
      <c r="RH19" s="62"/>
      <c r="RI19" s="62"/>
      <c r="RJ19" s="62"/>
      <c r="RK19" s="62"/>
      <c r="RL19" s="62"/>
      <c r="RM19" s="62"/>
      <c r="RN19" s="62"/>
      <c r="RO19" s="62"/>
      <c r="RP19" s="62"/>
      <c r="RQ19" s="62"/>
      <c r="RR19" s="62"/>
      <c r="RS19" s="62"/>
      <c r="RT19" s="62"/>
      <c r="RU19" s="62"/>
      <c r="RV19" s="62"/>
      <c r="RW19" s="62"/>
      <c r="RX19" s="62"/>
      <c r="RY19" s="62"/>
      <c r="RZ19" s="62"/>
      <c r="SA19" s="62"/>
      <c r="SB19" s="62"/>
      <c r="SC19" s="62"/>
      <c r="SD19" s="62"/>
      <c r="SE19" s="62"/>
      <c r="SF19" s="62"/>
      <c r="SG19" s="62"/>
      <c r="SH19" s="62"/>
      <c r="SI19" s="62"/>
      <c r="SJ19" s="62"/>
      <c r="SK19" s="62"/>
      <c r="SL19" s="62"/>
      <c r="SM19" s="62"/>
      <c r="SN19" s="62"/>
      <c r="SO19" s="62"/>
      <c r="SP19" s="62"/>
      <c r="SQ19" s="62"/>
      <c r="SR19" s="62"/>
      <c r="SS19" s="62"/>
      <c r="ST19" s="62"/>
      <c r="SU19" s="62"/>
      <c r="SV19" s="62"/>
      <c r="SW19" s="62"/>
      <c r="SX19" s="62"/>
      <c r="SY19" s="62"/>
      <c r="SZ19" s="62"/>
      <c r="TA19" s="62"/>
      <c r="TB19" s="62"/>
      <c r="TC19" s="62"/>
      <c r="TD19" s="62"/>
      <c r="TE19" s="62"/>
      <c r="TF19" s="62"/>
      <c r="TG19" s="62"/>
      <c r="TH19" s="62"/>
      <c r="TI19" s="62"/>
      <c r="TJ19" s="62"/>
      <c r="TK19" s="62"/>
      <c r="TL19" s="62"/>
      <c r="TM19" s="62"/>
      <c r="TN19" s="62"/>
      <c r="TO19" s="62"/>
      <c r="TP19" s="62"/>
      <c r="TQ19" s="62"/>
      <c r="TR19" s="62"/>
      <c r="TS19" s="62"/>
      <c r="TT19" s="62"/>
      <c r="TU19" s="62"/>
      <c r="TV19" s="62"/>
      <c r="TW19" s="62"/>
      <c r="TX19" s="62"/>
      <c r="TY19" s="62"/>
      <c r="TZ19" s="62"/>
      <c r="UA19" s="62"/>
      <c r="UB19" s="62"/>
      <c r="UC19" s="62"/>
      <c r="UD19" s="62"/>
      <c r="UE19" s="62"/>
      <c r="UF19" s="62"/>
      <c r="UG19" s="62"/>
      <c r="UH19" s="62"/>
      <c r="UI19" s="62"/>
      <c r="UJ19" s="62"/>
      <c r="UK19" s="62"/>
      <c r="UL19" s="62"/>
      <c r="UM19" s="62"/>
      <c r="UN19" s="62"/>
      <c r="UO19" s="62"/>
      <c r="UP19" s="62"/>
      <c r="UQ19" s="62"/>
      <c r="UR19" s="62"/>
      <c r="US19" s="62"/>
      <c r="UT19" s="62"/>
      <c r="UU19" s="62"/>
      <c r="UV19" s="62"/>
      <c r="UW19" s="62"/>
      <c r="UX19" s="62"/>
      <c r="UY19" s="62"/>
      <c r="UZ19" s="62"/>
      <c r="VA19" s="62"/>
      <c r="VB19" s="62"/>
      <c r="VC19" s="62"/>
      <c r="VD19" s="62"/>
      <c r="VE19" s="62"/>
      <c r="VF19" s="62"/>
      <c r="VG19" s="62"/>
      <c r="VH19" s="62"/>
      <c r="VI19" s="62"/>
      <c r="VJ19" s="62"/>
      <c r="VK19" s="62"/>
      <c r="VL19" s="62"/>
      <c r="VM19" s="62"/>
      <c r="VN19" s="62"/>
      <c r="VO19" s="62"/>
      <c r="VP19" s="62"/>
      <c r="VQ19" s="62"/>
      <c r="VR19" s="62"/>
      <c r="VS19" s="62"/>
      <c r="VT19" s="62"/>
      <c r="VU19" s="62"/>
      <c r="VV19" s="62"/>
      <c r="VW19" s="62"/>
      <c r="VX19" s="62"/>
      <c r="VY19" s="62"/>
      <c r="VZ19" s="62"/>
      <c r="WA19" s="62"/>
      <c r="WB19" s="62"/>
      <c r="WC19" s="62"/>
      <c r="WD19" s="62"/>
      <c r="WE19" s="62"/>
      <c r="WF19" s="62"/>
      <c r="WG19" s="62"/>
      <c r="WH19" s="62"/>
      <c r="WI19" s="62"/>
      <c r="WJ19" s="62"/>
      <c r="WK19" s="62"/>
      <c r="WL19" s="62"/>
      <c r="WM19" s="62"/>
      <c r="WN19" s="62"/>
      <c r="WO19" s="62"/>
      <c r="WP19" s="62"/>
      <c r="WQ19" s="62"/>
      <c r="WR19" s="62"/>
      <c r="WS19" s="62"/>
      <c r="WT19" s="62"/>
      <c r="WU19" s="62"/>
      <c r="WV19" s="62"/>
      <c r="WW19" s="62"/>
      <c r="WX19" s="62"/>
      <c r="WY19" s="62"/>
      <c r="WZ19" s="62"/>
      <c r="XA19" s="62"/>
      <c r="XB19" s="62"/>
      <c r="XC19" s="62"/>
      <c r="XD19" s="62"/>
      <c r="XE19" s="62"/>
      <c r="XF19" s="62"/>
      <c r="XG19" s="62"/>
      <c r="XH19" s="62"/>
      <c r="XI19" s="62"/>
      <c r="XJ19" s="62"/>
      <c r="XK19" s="62"/>
      <c r="XL19" s="62"/>
      <c r="XM19" s="62"/>
      <c r="XN19" s="62"/>
      <c r="XO19" s="62"/>
      <c r="XP19" s="62"/>
      <c r="XQ19" s="62"/>
      <c r="XR19" s="62"/>
      <c r="XS19" s="62"/>
      <c r="XT19" s="62"/>
      <c r="XU19" s="62"/>
      <c r="XV19" s="62"/>
      <c r="XW19" s="62"/>
      <c r="XX19" s="62"/>
      <c r="XY19" s="62"/>
      <c r="XZ19" s="62"/>
      <c r="YA19" s="62"/>
      <c r="YB19" s="62"/>
      <c r="YC19" s="62"/>
      <c r="YD19" s="62"/>
      <c r="YE19" s="62"/>
      <c r="YF19" s="62"/>
      <c r="YG19" s="62"/>
      <c r="YH19" s="62"/>
      <c r="YI19" s="62"/>
      <c r="YJ19" s="62"/>
      <c r="YK19" s="62"/>
      <c r="YL19" s="62"/>
      <c r="YM19" s="62"/>
      <c r="YN19" s="62"/>
      <c r="YO19" s="62"/>
      <c r="YP19" s="62"/>
      <c r="YQ19" s="62"/>
      <c r="YR19" s="62"/>
      <c r="YS19" s="62"/>
      <c r="YT19" s="62"/>
      <c r="YU19" s="62"/>
      <c r="YV19" s="62"/>
      <c r="YW19" s="62"/>
      <c r="YX19" s="62"/>
      <c r="YY19" s="62"/>
      <c r="YZ19" s="62"/>
      <c r="ZA19" s="62"/>
      <c r="ZB19" s="62"/>
      <c r="ZC19" s="62"/>
      <c r="ZD19" s="62"/>
      <c r="ZE19" s="62"/>
      <c r="ZF19" s="62"/>
      <c r="ZG19" s="62"/>
      <c r="ZH19" s="62"/>
      <c r="ZI19" s="62"/>
      <c r="ZJ19" s="62"/>
      <c r="ZK19" s="62"/>
      <c r="ZL19" s="62"/>
      <c r="ZM19" s="62"/>
      <c r="ZN19" s="62"/>
      <c r="ZO19" s="62"/>
      <c r="ZP19" s="62"/>
      <c r="ZQ19" s="62"/>
      <c r="ZR19" s="62"/>
      <c r="ZS19" s="62"/>
      <c r="ZT19" s="62"/>
      <c r="ZU19" s="62"/>
      <c r="ZV19" s="62"/>
      <c r="ZW19" s="62"/>
      <c r="ZX19" s="62"/>
      <c r="ZY19" s="62"/>
      <c r="ZZ19" s="62"/>
      <c r="AAA19" s="62"/>
      <c r="AAB19" s="62"/>
      <c r="AAC19" s="62"/>
      <c r="AAD19" s="62"/>
      <c r="AAE19" s="62"/>
      <c r="AAF19" s="62"/>
      <c r="AAG19" s="62"/>
      <c r="AAH19" s="62"/>
      <c r="AAI19" s="62"/>
      <c r="AAJ19" s="62"/>
      <c r="AAK19" s="62"/>
      <c r="AAL19" s="62"/>
      <c r="AAM19" s="62"/>
      <c r="AAN19" s="62"/>
      <c r="AAO19" s="62"/>
      <c r="AAP19" s="62"/>
      <c r="AAQ19" s="62"/>
      <c r="AAR19" s="62"/>
      <c r="AAS19" s="62"/>
      <c r="AAT19" s="62"/>
      <c r="AAU19" s="62"/>
      <c r="AAV19" s="62"/>
      <c r="AAW19" s="62"/>
      <c r="AAX19" s="62"/>
      <c r="AAY19" s="62"/>
      <c r="AAZ19" s="62"/>
      <c r="ABA19" s="62"/>
      <c r="ABB19" s="62"/>
      <c r="ABC19" s="62"/>
      <c r="ABD19" s="62"/>
      <c r="ABE19" s="62"/>
      <c r="ABF19" s="62"/>
      <c r="ABG19" s="62"/>
      <c r="ABH19" s="62"/>
      <c r="ABI19" s="62"/>
      <c r="ABJ19" s="62"/>
      <c r="ABK19" s="62"/>
      <c r="ABL19" s="62"/>
      <c r="ABM19" s="62"/>
      <c r="ABN19" s="62"/>
      <c r="ABO19" s="62"/>
      <c r="ABP19" s="62"/>
      <c r="ABQ19" s="62"/>
      <c r="ABR19" s="62"/>
      <c r="ABS19" s="62"/>
      <c r="ABT19" s="62"/>
      <c r="ABU19" s="62"/>
      <c r="ABV19" s="62"/>
      <c r="ABW19" s="62"/>
      <c r="ABX19" s="62"/>
      <c r="ABY19" s="62"/>
      <c r="ABZ19" s="62"/>
      <c r="ACA19" s="62"/>
      <c r="ACB19" s="62"/>
      <c r="ACC19" s="62"/>
      <c r="ACD19" s="62"/>
      <c r="ACE19" s="62"/>
      <c r="ACF19" s="62"/>
      <c r="ACG19" s="62"/>
      <c r="ACH19" s="62"/>
      <c r="ACI19" s="62"/>
      <c r="ACJ19" s="62"/>
      <c r="ACK19" s="62"/>
      <c r="ACL19" s="62"/>
      <c r="ACM19" s="62"/>
      <c r="ACN19" s="62"/>
      <c r="ACO19" s="62"/>
      <c r="ACP19" s="62"/>
      <c r="ACQ19" s="62"/>
      <c r="ACR19" s="62"/>
      <c r="ACS19" s="62"/>
      <c r="ACT19" s="62"/>
      <c r="ACU19" s="62"/>
      <c r="ACV19" s="62"/>
      <c r="ACW19" s="62"/>
      <c r="ACX19" s="62"/>
      <c r="ACY19" s="62"/>
      <c r="ACZ19" s="62"/>
      <c r="ADA19" s="62"/>
      <c r="ADB19" s="62"/>
      <c r="ADC19" s="62"/>
      <c r="ADD19" s="62"/>
      <c r="ADE19" s="62"/>
      <c r="ADF19" s="62"/>
      <c r="ADG19" s="62"/>
      <c r="ADH19" s="62"/>
      <c r="ADI19" s="62"/>
      <c r="ADJ19" s="62"/>
      <c r="ADK19" s="62"/>
      <c r="ADL19" s="62"/>
      <c r="ADM19" s="62"/>
      <c r="ADN19" s="62"/>
      <c r="ADO19" s="62"/>
      <c r="ADP19" s="62"/>
      <c r="ADQ19" s="62"/>
      <c r="ADR19" s="62"/>
      <c r="ADS19" s="62"/>
      <c r="ADT19" s="62"/>
      <c r="ADU19" s="62"/>
      <c r="ADV19" s="62"/>
      <c r="ADW19" s="62"/>
      <c r="ADX19" s="62"/>
      <c r="ADY19" s="62"/>
      <c r="ADZ19" s="62"/>
      <c r="AEA19" s="62"/>
      <c r="AEB19" s="62"/>
      <c r="AEC19" s="62"/>
      <c r="AED19" s="62"/>
      <c r="AEE19" s="62"/>
      <c r="AEF19" s="62"/>
      <c r="AEG19" s="62"/>
      <c r="AEH19" s="62"/>
      <c r="AEI19" s="62"/>
      <c r="AEJ19" s="62"/>
      <c r="AEK19" s="62"/>
      <c r="AEL19" s="62"/>
      <c r="AEM19" s="62"/>
      <c r="AEN19" s="62"/>
      <c r="AEO19" s="62"/>
      <c r="AEP19" s="62"/>
      <c r="AEQ19" s="62"/>
      <c r="AER19" s="62"/>
      <c r="AES19" s="62"/>
      <c r="AET19" s="62"/>
      <c r="AEU19" s="62"/>
      <c r="AEV19" s="62"/>
      <c r="AEW19" s="62"/>
      <c r="AEX19" s="62"/>
      <c r="AEY19" s="62"/>
      <c r="AEZ19" s="62"/>
      <c r="AFA19" s="62"/>
      <c r="AFB19" s="62"/>
      <c r="AFC19" s="62"/>
      <c r="AFD19" s="62"/>
      <c r="AFE19" s="62"/>
      <c r="AFF19" s="62"/>
      <c r="AFG19" s="62"/>
      <c r="AFH19" s="62"/>
      <c r="AFI19" s="62"/>
      <c r="AFJ19" s="62"/>
      <c r="AFK19" s="62"/>
      <c r="AFL19" s="62"/>
      <c r="AFM19" s="62"/>
      <c r="AFN19" s="62"/>
      <c r="AFO19" s="62"/>
      <c r="AFP19" s="62"/>
      <c r="AFQ19" s="62"/>
      <c r="AFR19" s="62"/>
      <c r="AFS19" s="62"/>
      <c r="AFT19" s="62"/>
      <c r="AFU19" s="62"/>
      <c r="AFV19" s="62"/>
      <c r="AFW19" s="62"/>
      <c r="AFX19" s="62"/>
      <c r="AFY19" s="62"/>
      <c r="AFZ19" s="62"/>
      <c r="AGA19" s="62"/>
      <c r="AGB19" s="62"/>
      <c r="AGC19" s="62"/>
      <c r="AGD19" s="62"/>
      <c r="AGE19" s="62"/>
      <c r="AGF19" s="62"/>
      <c r="AGG19" s="62"/>
      <c r="AGH19" s="62"/>
      <c r="AGI19" s="62"/>
      <c r="AGJ19" s="62"/>
      <c r="AGK19" s="62"/>
      <c r="AGL19" s="62"/>
      <c r="AGM19" s="62"/>
      <c r="AGN19" s="62"/>
      <c r="AGO19" s="62"/>
      <c r="AGP19" s="62"/>
      <c r="AGQ19" s="62"/>
      <c r="AGR19" s="62"/>
      <c r="AGS19" s="62"/>
      <c r="AGT19" s="62"/>
      <c r="AGU19" s="62"/>
      <c r="AGV19" s="62"/>
      <c r="AGW19" s="62"/>
      <c r="AGX19" s="62"/>
      <c r="AGY19" s="62"/>
      <c r="AGZ19" s="62"/>
      <c r="AHA19" s="62"/>
      <c r="AHB19" s="62"/>
      <c r="AHC19" s="62"/>
      <c r="AHD19" s="62"/>
      <c r="AHE19" s="62"/>
      <c r="AHF19" s="62"/>
      <c r="AHG19" s="62"/>
      <c r="AHH19" s="62"/>
      <c r="AHI19" s="62"/>
      <c r="AHJ19" s="62"/>
      <c r="AHK19" s="62"/>
      <c r="AHL19" s="62"/>
      <c r="AHM19" s="62"/>
      <c r="AHN19" s="62"/>
      <c r="AHO19" s="62"/>
      <c r="AHP19" s="62"/>
      <c r="AHQ19" s="62"/>
      <c r="AHR19" s="62"/>
      <c r="AHS19" s="62"/>
      <c r="AHT19" s="62"/>
      <c r="AHU19" s="62"/>
      <c r="AHV19" s="62"/>
      <c r="AHW19" s="62"/>
      <c r="AHX19" s="62"/>
      <c r="AHY19" s="62"/>
      <c r="AHZ19" s="62"/>
      <c r="AIA19" s="62"/>
      <c r="AIB19" s="62"/>
      <c r="AIC19" s="62"/>
      <c r="AID19" s="62"/>
      <c r="AIE19" s="62"/>
      <c r="AIF19" s="62"/>
      <c r="AIG19" s="62"/>
      <c r="AIH19" s="62"/>
      <c r="AII19" s="62"/>
      <c r="AIJ19" s="62"/>
      <c r="AIK19" s="62"/>
      <c r="AIL19" s="62"/>
      <c r="AIM19" s="62"/>
      <c r="AIN19" s="62"/>
      <c r="AIO19" s="62"/>
      <c r="AIP19" s="62"/>
      <c r="AIQ19" s="62"/>
      <c r="AIR19" s="62"/>
      <c r="AIS19" s="62"/>
      <c r="AIT19" s="62"/>
      <c r="AIU19" s="62"/>
      <c r="AIV19" s="62"/>
      <c r="AIW19" s="62"/>
      <c r="AIX19" s="62"/>
      <c r="AIY19" s="62"/>
      <c r="AIZ19" s="62"/>
      <c r="AJA19" s="62"/>
      <c r="AJB19" s="62"/>
      <c r="AJC19" s="62"/>
      <c r="AJD19" s="62"/>
      <c r="AJE19" s="62"/>
      <c r="AJF19" s="62"/>
      <c r="AJG19" s="62"/>
      <c r="AJH19" s="62"/>
      <c r="AJI19" s="62"/>
      <c r="AJJ19" s="62"/>
      <c r="AJK19" s="62"/>
      <c r="AJL19" s="62"/>
      <c r="AJM19" s="62"/>
      <c r="AJN19" s="62"/>
      <c r="AJO19" s="62"/>
      <c r="AJP19" s="62"/>
      <c r="AJQ19" s="62"/>
      <c r="AJR19" s="62"/>
      <c r="AJS19" s="62"/>
      <c r="AJT19" s="62"/>
      <c r="AJU19" s="62"/>
      <c r="AJV19" s="62"/>
      <c r="AJW19" s="62"/>
      <c r="AJX19" s="62"/>
      <c r="AJY19" s="62"/>
      <c r="AJZ19" s="62"/>
      <c r="AKA19" s="62"/>
      <c r="AKB19" s="62"/>
      <c r="AKC19" s="62"/>
      <c r="AKD19" s="62"/>
      <c r="AKE19" s="62"/>
      <c r="AKF19" s="62"/>
      <c r="AKG19" s="62"/>
      <c r="AKH19" s="62"/>
      <c r="AKI19" s="62"/>
      <c r="AKJ19" s="62"/>
      <c r="AKK19" s="62"/>
      <c r="AKL19" s="62"/>
      <c r="AKM19" s="62"/>
      <c r="AKN19" s="62"/>
      <c r="AKO19" s="62"/>
      <c r="AKP19" s="62"/>
      <c r="AKQ19" s="62"/>
      <c r="AKR19" s="62"/>
      <c r="AKS19" s="62"/>
      <c r="AKT19" s="62"/>
      <c r="AKU19" s="62"/>
      <c r="AKV19" s="62"/>
      <c r="AKW19" s="62"/>
      <c r="AKX19" s="62"/>
      <c r="AKY19" s="62"/>
      <c r="AKZ19" s="62"/>
      <c r="ALA19" s="62"/>
      <c r="ALB19" s="62"/>
      <c r="ALC19" s="62"/>
      <c r="ALD19" s="62"/>
      <c r="ALE19" s="62"/>
      <c r="ALF19" s="62"/>
      <c r="ALG19" s="62"/>
      <c r="ALH19" s="62"/>
      <c r="ALI19" s="62"/>
      <c r="ALJ19" s="62"/>
      <c r="ALK19" s="62"/>
      <c r="ALL19" s="62"/>
      <c r="ALM19" s="62"/>
      <c r="ALN19" s="62"/>
      <c r="ALO19" s="62"/>
      <c r="ALP19" s="62"/>
      <c r="ALQ19" s="62"/>
      <c r="ALR19" s="62"/>
      <c r="ALS19" s="62"/>
      <c r="ALT19" s="62"/>
      <c r="ALU19" s="62"/>
      <c r="ALV19" s="62"/>
      <c r="ALW19" s="62"/>
      <c r="ALX19" s="62"/>
      <c r="ALY19" s="62"/>
      <c r="ALZ19" s="62"/>
      <c r="AMA19" s="62"/>
      <c r="AMB19" s="62"/>
      <c r="AMC19" s="62"/>
      <c r="AMD19" s="62"/>
      <c r="AME19" s="62"/>
      <c r="AMF19" s="62"/>
      <c r="AMG19" s="62"/>
      <c r="AMH19" s="62"/>
    </row>
    <row r="20" spans="1:1022" s="62" customFormat="1" ht="34.5" customHeight="1">
      <c r="A20" s="133" t="s">
        <v>20</v>
      </c>
      <c r="B20" s="20" t="s">
        <v>244</v>
      </c>
      <c r="C20" s="57"/>
      <c r="D20" s="58">
        <v>12</v>
      </c>
      <c r="E20" s="58">
        <v>6</v>
      </c>
      <c r="F20" s="58">
        <v>0</v>
      </c>
      <c r="G20" s="58">
        <v>0</v>
      </c>
      <c r="H20" s="47">
        <f>1/3</f>
        <v>0.33333333333333331</v>
      </c>
      <c r="I20" s="19"/>
      <c r="J20" s="23">
        <v>1</v>
      </c>
      <c r="K20" s="23" t="s">
        <v>22</v>
      </c>
      <c r="L20" s="24"/>
      <c r="M20" s="3" t="s">
        <v>23</v>
      </c>
      <c r="N20" s="59" t="s">
        <v>227</v>
      </c>
      <c r="O20" s="24" t="s">
        <v>28</v>
      </c>
    </row>
    <row r="21" spans="1:1022" ht="20.100000000000001" customHeight="1">
      <c r="A21" s="50" t="s">
        <v>17</v>
      </c>
      <c r="B21" s="51" t="s">
        <v>216</v>
      </c>
      <c r="C21" s="52">
        <f>SUM(D21:F21)</f>
        <v>7.5</v>
      </c>
      <c r="D21" s="53">
        <f>SUM(D22)</f>
        <v>0</v>
      </c>
      <c r="E21" s="53">
        <f t="shared" ref="E21:G21" si="2">SUM(E22)</f>
        <v>7.5</v>
      </c>
      <c r="F21" s="53">
        <f t="shared" si="2"/>
        <v>0</v>
      </c>
      <c r="G21" s="53">
        <f t="shared" si="2"/>
        <v>0</v>
      </c>
      <c r="H21" s="54"/>
      <c r="I21" s="13">
        <v>3</v>
      </c>
      <c r="J21" s="55">
        <v>2</v>
      </c>
      <c r="K21" s="60" t="s">
        <v>22</v>
      </c>
      <c r="L21" s="17"/>
      <c r="M21" s="2" t="s">
        <v>19</v>
      </c>
      <c r="N21" s="56"/>
      <c r="O21" s="17"/>
      <c r="P21" s="12">
        <v>1</v>
      </c>
    </row>
    <row r="22" spans="1:1022" ht="55.5" customHeight="1">
      <c r="A22" s="19" t="s">
        <v>20</v>
      </c>
      <c r="B22" s="25" t="s">
        <v>218</v>
      </c>
      <c r="C22" s="57" t="s">
        <v>32</v>
      </c>
      <c r="D22" s="58">
        <v>0</v>
      </c>
      <c r="E22" s="128">
        <v>7.5</v>
      </c>
      <c r="F22" s="58">
        <v>0</v>
      </c>
      <c r="G22" s="58">
        <v>0</v>
      </c>
      <c r="H22" s="19">
        <v>1</v>
      </c>
      <c r="I22" s="19"/>
      <c r="J22" s="23">
        <v>2</v>
      </c>
      <c r="K22" s="23" t="s">
        <v>22</v>
      </c>
      <c r="L22" s="24"/>
      <c r="M22" s="3"/>
      <c r="N22" s="59" t="s">
        <v>245</v>
      </c>
      <c r="O22" s="24" t="s">
        <v>28</v>
      </c>
      <c r="P22" s="12"/>
    </row>
    <row r="23" spans="1:1022" ht="20.100000000000001" customHeight="1">
      <c r="A23" s="50" t="s">
        <v>17</v>
      </c>
      <c r="B23" s="64" t="s">
        <v>219</v>
      </c>
      <c r="C23" s="52">
        <f>SUM(D23:F23)</f>
        <v>39</v>
      </c>
      <c r="D23" s="53">
        <f>SUM(D24)</f>
        <v>0</v>
      </c>
      <c r="E23" s="53">
        <f t="shared" ref="E23:G23" si="3">SUM(E24)</f>
        <v>39</v>
      </c>
      <c r="F23" s="53">
        <f t="shared" si="3"/>
        <v>0</v>
      </c>
      <c r="G23" s="53">
        <f t="shared" si="3"/>
        <v>0</v>
      </c>
      <c r="H23" s="54"/>
      <c r="I23" s="13">
        <v>3</v>
      </c>
      <c r="J23" s="55">
        <v>3</v>
      </c>
      <c r="K23" s="60" t="s">
        <v>22</v>
      </c>
      <c r="L23" s="17"/>
      <c r="M23" s="2" t="s">
        <v>19</v>
      </c>
      <c r="N23" s="56"/>
      <c r="O23" s="17"/>
      <c r="P23" s="12">
        <f>IF(ISBLANK(A23),0,1)</f>
        <v>1</v>
      </c>
    </row>
    <row r="24" spans="1:1022" ht="57" customHeight="1">
      <c r="A24" s="19" t="s">
        <v>20</v>
      </c>
      <c r="B24" s="65" t="s">
        <v>220</v>
      </c>
      <c r="C24" s="57"/>
      <c r="D24" s="58">
        <v>0</v>
      </c>
      <c r="E24" s="128">
        <v>39</v>
      </c>
      <c r="F24" s="58">
        <v>0</v>
      </c>
      <c r="G24" s="58">
        <v>0</v>
      </c>
      <c r="H24" s="27">
        <v>1</v>
      </c>
      <c r="I24" s="27"/>
      <c r="J24" s="23">
        <v>3</v>
      </c>
      <c r="K24" s="23" t="s">
        <v>22</v>
      </c>
      <c r="L24" s="24"/>
      <c r="M24" s="3"/>
      <c r="N24" s="59" t="s">
        <v>246</v>
      </c>
      <c r="O24" s="24" t="s">
        <v>28</v>
      </c>
      <c r="P24" s="12"/>
    </row>
    <row r="25" spans="1:1022" ht="20.100000000000001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022" ht="20.100000000000001" customHeight="1">
      <c r="A26" s="66" t="s">
        <v>247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022" ht="20.100000000000001" customHeight="1"/>
    <row r="28" spans="1:1022" ht="20.100000000000001" customHeight="1">
      <c r="A28" s="31" t="s">
        <v>135</v>
      </c>
    </row>
    <row r="29" spans="1:1022">
      <c r="A29" s="31" t="s">
        <v>173</v>
      </c>
    </row>
    <row r="30" spans="1:1022">
      <c r="A30" s="9"/>
    </row>
    <row r="31" spans="1:1022">
      <c r="A31" s="9"/>
    </row>
  </sheetData>
  <pageMargins left="0.7" right="0.7" top="0.75" bottom="0.75" header="0.51180555555555496" footer="0.51180555555555496"/>
  <pageSetup paperSize="9" firstPageNumber="0" orientation="portrait" horizontalDpi="0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AD72A-9CE4-4F5D-AC2E-649CF4254A84}">
  <dimension ref="A1:AMH30"/>
  <sheetViews>
    <sheetView zoomScale="25" zoomScaleNormal="25" zoomScalePageLayoutView="70" workbookViewId="0">
      <selection activeCell="B1" sqref="B1:B1048576"/>
    </sheetView>
  </sheetViews>
  <sheetFormatPr baseColWidth="10" defaultColWidth="8.875" defaultRowHeight="15"/>
  <cols>
    <col min="1" max="1" width="10.875" style="81" customWidth="1"/>
    <col min="2" max="2" width="40.875" style="81" customWidth="1"/>
    <col min="3" max="13" width="10.875" style="81" customWidth="1"/>
    <col min="14" max="14" width="51.375" style="81" customWidth="1"/>
    <col min="15" max="17" width="10.875" style="81" customWidth="1"/>
    <col min="18" max="1022" width="8.875" style="81"/>
    <col min="1023" max="16384" width="8.875" style="80"/>
  </cols>
  <sheetData>
    <row r="1" spans="1:1021" ht="84.75" customHeight="1">
      <c r="A1" s="75" t="s">
        <v>0</v>
      </c>
      <c r="B1" s="75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5" t="s">
        <v>7</v>
      </c>
      <c r="I1" s="75" t="s">
        <v>8</v>
      </c>
      <c r="J1" s="77" t="s">
        <v>115</v>
      </c>
      <c r="K1" s="77" t="s">
        <v>196</v>
      </c>
      <c r="L1" s="78" t="s">
        <v>197</v>
      </c>
      <c r="M1" s="78" t="s">
        <v>12</v>
      </c>
      <c r="N1" s="79" t="s">
        <v>13</v>
      </c>
      <c r="O1" s="79" t="s">
        <v>118</v>
      </c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  <c r="JM1" s="80"/>
      <c r="JN1" s="80"/>
      <c r="JO1" s="80"/>
      <c r="JP1" s="80"/>
      <c r="JQ1" s="80"/>
      <c r="JR1" s="80"/>
      <c r="JS1" s="80"/>
      <c r="JT1" s="80"/>
      <c r="JU1" s="80"/>
      <c r="JV1" s="80"/>
      <c r="JW1" s="80"/>
      <c r="JX1" s="80"/>
      <c r="JY1" s="80"/>
      <c r="JZ1" s="80"/>
      <c r="KA1" s="80"/>
      <c r="KB1" s="80"/>
      <c r="KC1" s="80"/>
      <c r="KD1" s="80"/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0"/>
      <c r="KP1" s="80"/>
      <c r="KQ1" s="80"/>
      <c r="KR1" s="80"/>
      <c r="KS1" s="80"/>
      <c r="KT1" s="80"/>
      <c r="KU1" s="80"/>
      <c r="KV1" s="80"/>
      <c r="KW1" s="80"/>
      <c r="KX1" s="80"/>
      <c r="KY1" s="80"/>
      <c r="KZ1" s="80"/>
      <c r="LA1" s="80"/>
      <c r="LB1" s="80"/>
      <c r="LC1" s="80"/>
      <c r="LD1" s="80"/>
      <c r="LE1" s="80"/>
      <c r="LF1" s="80"/>
      <c r="LG1" s="80"/>
      <c r="LH1" s="80"/>
      <c r="LI1" s="80"/>
      <c r="LJ1" s="80"/>
      <c r="LK1" s="80"/>
      <c r="LL1" s="80"/>
      <c r="LM1" s="80"/>
      <c r="LN1" s="80"/>
      <c r="LO1" s="80"/>
      <c r="LP1" s="80"/>
      <c r="LQ1" s="80"/>
      <c r="LR1" s="80"/>
      <c r="LS1" s="80"/>
      <c r="LT1" s="80"/>
      <c r="LU1" s="80"/>
      <c r="LV1" s="80"/>
      <c r="LW1" s="80"/>
      <c r="LX1" s="80"/>
      <c r="LY1" s="80"/>
      <c r="LZ1" s="80"/>
      <c r="MA1" s="80"/>
      <c r="MB1" s="80"/>
      <c r="MC1" s="80"/>
      <c r="MD1" s="80"/>
      <c r="ME1" s="80"/>
      <c r="MF1" s="80"/>
      <c r="MG1" s="80"/>
      <c r="MH1" s="80"/>
      <c r="MI1" s="80"/>
      <c r="MJ1" s="80"/>
      <c r="MK1" s="80"/>
      <c r="ML1" s="80"/>
      <c r="MM1" s="80"/>
      <c r="MN1" s="80"/>
      <c r="MO1" s="80"/>
      <c r="MP1" s="80"/>
      <c r="MQ1" s="80"/>
      <c r="MR1" s="80"/>
      <c r="MS1" s="80"/>
      <c r="MT1" s="80"/>
      <c r="MU1" s="80"/>
      <c r="MV1" s="80"/>
      <c r="MW1" s="80"/>
      <c r="MX1" s="80"/>
      <c r="MY1" s="80"/>
      <c r="MZ1" s="80"/>
      <c r="NA1" s="80"/>
      <c r="NB1" s="80"/>
      <c r="NC1" s="80"/>
      <c r="ND1" s="80"/>
      <c r="NE1" s="80"/>
      <c r="NF1" s="80"/>
      <c r="NG1" s="80"/>
      <c r="NH1" s="80"/>
      <c r="NI1" s="80"/>
      <c r="NJ1" s="80"/>
      <c r="NK1" s="80"/>
      <c r="NL1" s="80"/>
      <c r="NM1" s="80"/>
      <c r="NN1" s="80"/>
      <c r="NO1" s="80"/>
      <c r="NP1" s="80"/>
      <c r="NQ1" s="80"/>
      <c r="NR1" s="80"/>
      <c r="NS1" s="80"/>
      <c r="NT1" s="80"/>
      <c r="NU1" s="80"/>
      <c r="NV1" s="80"/>
      <c r="NW1" s="80"/>
      <c r="NX1" s="80"/>
      <c r="NY1" s="80"/>
      <c r="NZ1" s="80"/>
      <c r="OA1" s="80"/>
      <c r="OB1" s="80"/>
      <c r="OC1" s="80"/>
      <c r="OD1" s="80"/>
      <c r="OE1" s="80"/>
      <c r="OF1" s="80"/>
      <c r="OG1" s="80"/>
      <c r="OH1" s="80"/>
      <c r="OI1" s="80"/>
      <c r="OJ1" s="80"/>
      <c r="OK1" s="80"/>
      <c r="OL1" s="80"/>
      <c r="OM1" s="80"/>
      <c r="ON1" s="80"/>
      <c r="OO1" s="80"/>
      <c r="OP1" s="80"/>
      <c r="OQ1" s="80"/>
      <c r="OR1" s="80"/>
      <c r="OS1" s="80"/>
      <c r="OT1" s="80"/>
      <c r="OU1" s="80"/>
      <c r="OV1" s="80"/>
      <c r="OW1" s="80"/>
      <c r="OX1" s="80"/>
      <c r="OY1" s="80"/>
      <c r="OZ1" s="80"/>
      <c r="PA1" s="80"/>
      <c r="PB1" s="80"/>
      <c r="PC1" s="80"/>
      <c r="PD1" s="80"/>
      <c r="PE1" s="80"/>
      <c r="PF1" s="80"/>
      <c r="PG1" s="80"/>
      <c r="PH1" s="80"/>
      <c r="PI1" s="80"/>
      <c r="PJ1" s="80"/>
      <c r="PK1" s="80"/>
      <c r="PL1" s="80"/>
      <c r="PM1" s="80"/>
      <c r="PN1" s="80"/>
      <c r="PO1" s="80"/>
      <c r="PP1" s="80"/>
      <c r="PQ1" s="80"/>
      <c r="PR1" s="80"/>
      <c r="PS1" s="80"/>
      <c r="PT1" s="80"/>
      <c r="PU1" s="80"/>
      <c r="PV1" s="80"/>
      <c r="PW1" s="80"/>
      <c r="PX1" s="80"/>
      <c r="PY1" s="80"/>
      <c r="PZ1" s="80"/>
      <c r="QA1" s="80"/>
      <c r="QB1" s="80"/>
      <c r="QC1" s="80"/>
      <c r="QD1" s="80"/>
      <c r="QE1" s="80"/>
      <c r="QF1" s="80"/>
      <c r="QG1" s="80"/>
      <c r="QH1" s="80"/>
      <c r="QI1" s="80"/>
      <c r="QJ1" s="80"/>
      <c r="QK1" s="80"/>
      <c r="QL1" s="80"/>
      <c r="QM1" s="80"/>
      <c r="QN1" s="80"/>
      <c r="QO1" s="80"/>
      <c r="QP1" s="80"/>
      <c r="QQ1" s="80"/>
      <c r="QR1" s="80"/>
      <c r="QS1" s="80"/>
      <c r="QT1" s="80"/>
      <c r="QU1" s="80"/>
      <c r="QV1" s="80"/>
      <c r="QW1" s="80"/>
      <c r="QX1" s="80"/>
      <c r="QY1" s="80"/>
      <c r="QZ1" s="80"/>
      <c r="RA1" s="80"/>
      <c r="RB1" s="80"/>
      <c r="RC1" s="80"/>
      <c r="RD1" s="80"/>
      <c r="RE1" s="80"/>
      <c r="RF1" s="80"/>
      <c r="RG1" s="80"/>
      <c r="RH1" s="80"/>
      <c r="RI1" s="80"/>
      <c r="RJ1" s="80"/>
      <c r="RK1" s="80"/>
      <c r="RL1" s="80"/>
      <c r="RM1" s="80"/>
      <c r="RN1" s="80"/>
      <c r="RO1" s="80"/>
      <c r="RP1" s="80"/>
      <c r="RQ1" s="80"/>
      <c r="RR1" s="80"/>
      <c r="RS1" s="80"/>
      <c r="RT1" s="80"/>
      <c r="RU1" s="80"/>
      <c r="RV1" s="80"/>
      <c r="RW1" s="80"/>
      <c r="RX1" s="80"/>
      <c r="RY1" s="80"/>
      <c r="RZ1" s="80"/>
      <c r="SA1" s="80"/>
      <c r="SB1" s="80"/>
      <c r="SC1" s="80"/>
      <c r="SD1" s="80"/>
      <c r="SE1" s="80"/>
      <c r="SF1" s="80"/>
      <c r="SG1" s="80"/>
      <c r="SH1" s="80"/>
      <c r="SI1" s="80"/>
      <c r="SJ1" s="80"/>
      <c r="SK1" s="80"/>
      <c r="SL1" s="80"/>
      <c r="SM1" s="80"/>
      <c r="SN1" s="80"/>
      <c r="SO1" s="80"/>
      <c r="SP1" s="80"/>
      <c r="SQ1" s="80"/>
      <c r="SR1" s="80"/>
      <c r="SS1" s="80"/>
      <c r="ST1" s="80"/>
      <c r="SU1" s="80"/>
      <c r="SV1" s="80"/>
      <c r="SW1" s="80"/>
      <c r="SX1" s="80"/>
      <c r="SY1" s="80"/>
      <c r="SZ1" s="80"/>
      <c r="TA1" s="80"/>
      <c r="TB1" s="80"/>
      <c r="TC1" s="80"/>
      <c r="TD1" s="80"/>
      <c r="TE1" s="80"/>
      <c r="TF1" s="80"/>
      <c r="TG1" s="80"/>
      <c r="TH1" s="80"/>
      <c r="TI1" s="80"/>
      <c r="TJ1" s="80"/>
      <c r="TK1" s="80"/>
      <c r="TL1" s="80"/>
      <c r="TM1" s="80"/>
      <c r="TN1" s="80"/>
      <c r="TO1" s="80"/>
      <c r="TP1" s="80"/>
      <c r="TQ1" s="80"/>
      <c r="TR1" s="80"/>
      <c r="TS1" s="80"/>
      <c r="TT1" s="80"/>
      <c r="TU1" s="80"/>
      <c r="TV1" s="80"/>
      <c r="TW1" s="80"/>
      <c r="TX1" s="80"/>
      <c r="TY1" s="80"/>
      <c r="TZ1" s="80"/>
      <c r="UA1" s="80"/>
      <c r="UB1" s="80"/>
      <c r="UC1" s="80"/>
      <c r="UD1" s="80"/>
      <c r="UE1" s="80"/>
      <c r="UF1" s="80"/>
      <c r="UG1" s="80"/>
      <c r="UH1" s="80"/>
      <c r="UI1" s="80"/>
      <c r="UJ1" s="80"/>
      <c r="UK1" s="80"/>
      <c r="UL1" s="80"/>
      <c r="UM1" s="80"/>
      <c r="UN1" s="80"/>
      <c r="UO1" s="80"/>
      <c r="UP1" s="80"/>
      <c r="UQ1" s="80"/>
      <c r="UR1" s="80"/>
      <c r="US1" s="80"/>
      <c r="UT1" s="80"/>
      <c r="UU1" s="80"/>
      <c r="UV1" s="80"/>
      <c r="UW1" s="80"/>
      <c r="UX1" s="80"/>
      <c r="UY1" s="80"/>
      <c r="UZ1" s="80"/>
      <c r="VA1" s="80"/>
      <c r="VB1" s="80"/>
      <c r="VC1" s="80"/>
      <c r="VD1" s="80"/>
      <c r="VE1" s="80"/>
      <c r="VF1" s="80"/>
      <c r="VG1" s="80"/>
      <c r="VH1" s="80"/>
      <c r="VI1" s="80"/>
      <c r="VJ1" s="80"/>
      <c r="VK1" s="80"/>
      <c r="VL1" s="80"/>
      <c r="VM1" s="80"/>
      <c r="VN1" s="80"/>
      <c r="VO1" s="80"/>
      <c r="VP1" s="80"/>
      <c r="VQ1" s="80"/>
      <c r="VR1" s="80"/>
      <c r="VS1" s="80"/>
      <c r="VT1" s="80"/>
      <c r="VU1" s="80"/>
      <c r="VV1" s="80"/>
      <c r="VW1" s="80"/>
      <c r="VX1" s="80"/>
      <c r="VY1" s="80"/>
      <c r="VZ1" s="80"/>
      <c r="WA1" s="80"/>
      <c r="WB1" s="80"/>
      <c r="WC1" s="80"/>
      <c r="WD1" s="80"/>
      <c r="WE1" s="80"/>
      <c r="WF1" s="80"/>
      <c r="WG1" s="80"/>
      <c r="WH1" s="80"/>
      <c r="WI1" s="80"/>
      <c r="WJ1" s="80"/>
      <c r="WK1" s="80"/>
      <c r="WL1" s="80"/>
      <c r="WM1" s="80"/>
      <c r="WN1" s="80"/>
      <c r="WO1" s="80"/>
      <c r="WP1" s="80"/>
      <c r="WQ1" s="80"/>
      <c r="WR1" s="80"/>
      <c r="WS1" s="80"/>
      <c r="WT1" s="80"/>
      <c r="WU1" s="80"/>
      <c r="WV1" s="80"/>
      <c r="WW1" s="80"/>
      <c r="WX1" s="80"/>
      <c r="WY1" s="80"/>
      <c r="WZ1" s="80"/>
      <c r="XA1" s="80"/>
      <c r="XB1" s="80"/>
      <c r="XC1" s="80"/>
      <c r="XD1" s="80"/>
      <c r="XE1" s="80"/>
      <c r="XF1" s="80"/>
      <c r="XG1" s="80"/>
      <c r="XH1" s="80"/>
      <c r="XI1" s="80"/>
      <c r="XJ1" s="80"/>
      <c r="XK1" s="80"/>
      <c r="XL1" s="80"/>
      <c r="XM1" s="80"/>
      <c r="XN1" s="80"/>
      <c r="XO1" s="80"/>
      <c r="XP1" s="80"/>
      <c r="XQ1" s="80"/>
      <c r="XR1" s="80"/>
      <c r="XS1" s="80"/>
      <c r="XT1" s="80"/>
      <c r="XU1" s="80"/>
      <c r="XV1" s="80"/>
      <c r="XW1" s="80"/>
      <c r="XX1" s="80"/>
      <c r="XY1" s="80"/>
      <c r="XZ1" s="80"/>
      <c r="YA1" s="80"/>
      <c r="YB1" s="80"/>
      <c r="YC1" s="80"/>
      <c r="YD1" s="80"/>
      <c r="YE1" s="80"/>
      <c r="YF1" s="80"/>
      <c r="YG1" s="80"/>
      <c r="YH1" s="80"/>
      <c r="YI1" s="80"/>
      <c r="YJ1" s="80"/>
      <c r="YK1" s="80"/>
      <c r="YL1" s="80"/>
      <c r="YM1" s="80"/>
      <c r="YN1" s="80"/>
      <c r="YO1" s="80"/>
      <c r="YP1" s="80"/>
      <c r="YQ1" s="80"/>
      <c r="YR1" s="80"/>
      <c r="YS1" s="80"/>
      <c r="YT1" s="80"/>
      <c r="YU1" s="80"/>
      <c r="YV1" s="80"/>
      <c r="YW1" s="80"/>
      <c r="YX1" s="80"/>
      <c r="YY1" s="80"/>
      <c r="YZ1" s="80"/>
      <c r="ZA1" s="80"/>
      <c r="ZB1" s="80"/>
      <c r="ZC1" s="80"/>
      <c r="ZD1" s="80"/>
      <c r="ZE1" s="80"/>
      <c r="ZF1" s="80"/>
      <c r="ZG1" s="80"/>
      <c r="ZH1" s="80"/>
      <c r="ZI1" s="80"/>
      <c r="ZJ1" s="80"/>
      <c r="ZK1" s="80"/>
      <c r="ZL1" s="80"/>
      <c r="ZM1" s="80"/>
      <c r="ZN1" s="80"/>
      <c r="ZO1" s="80"/>
      <c r="ZP1" s="80"/>
      <c r="ZQ1" s="80"/>
      <c r="ZR1" s="80"/>
      <c r="ZS1" s="80"/>
      <c r="ZT1" s="80"/>
      <c r="ZU1" s="80"/>
      <c r="ZV1" s="80"/>
      <c r="ZW1" s="80"/>
      <c r="ZX1" s="80"/>
      <c r="ZY1" s="80"/>
      <c r="ZZ1" s="80"/>
      <c r="AAA1" s="80"/>
      <c r="AAB1" s="80"/>
      <c r="AAC1" s="80"/>
      <c r="AAD1" s="80"/>
      <c r="AAE1" s="80"/>
      <c r="AAF1" s="80"/>
      <c r="AAG1" s="80"/>
      <c r="AAH1" s="80"/>
      <c r="AAI1" s="80"/>
      <c r="AAJ1" s="80"/>
      <c r="AAK1" s="80"/>
      <c r="AAL1" s="80"/>
      <c r="AAM1" s="80"/>
      <c r="AAN1" s="80"/>
      <c r="AAO1" s="80"/>
      <c r="AAP1" s="80"/>
      <c r="AAQ1" s="80"/>
      <c r="AAR1" s="80"/>
      <c r="AAS1" s="80"/>
      <c r="AAT1" s="80"/>
      <c r="AAU1" s="80"/>
      <c r="AAV1" s="80"/>
      <c r="AAW1" s="80"/>
      <c r="AAX1" s="80"/>
      <c r="AAY1" s="80"/>
      <c r="AAZ1" s="80"/>
      <c r="ABA1" s="80"/>
      <c r="ABB1" s="80"/>
      <c r="ABC1" s="80"/>
      <c r="ABD1" s="80"/>
      <c r="ABE1" s="80"/>
      <c r="ABF1" s="80"/>
      <c r="ABG1" s="80"/>
      <c r="ABH1" s="80"/>
      <c r="ABI1" s="80"/>
      <c r="ABJ1" s="80"/>
      <c r="ABK1" s="80"/>
      <c r="ABL1" s="80"/>
      <c r="ABM1" s="80"/>
      <c r="ABN1" s="80"/>
      <c r="ABO1" s="80"/>
      <c r="ABP1" s="80"/>
      <c r="ABQ1" s="80"/>
      <c r="ABR1" s="80"/>
      <c r="ABS1" s="80"/>
      <c r="ABT1" s="80"/>
      <c r="ABU1" s="80"/>
      <c r="ABV1" s="80"/>
      <c r="ABW1" s="80"/>
      <c r="ABX1" s="80"/>
      <c r="ABY1" s="80"/>
      <c r="ABZ1" s="80"/>
      <c r="ACA1" s="80"/>
      <c r="ACB1" s="80"/>
      <c r="ACC1" s="80"/>
      <c r="ACD1" s="80"/>
      <c r="ACE1" s="80"/>
      <c r="ACF1" s="80"/>
      <c r="ACG1" s="80"/>
      <c r="ACH1" s="80"/>
      <c r="ACI1" s="80"/>
      <c r="ACJ1" s="80"/>
      <c r="ACK1" s="80"/>
      <c r="ACL1" s="80"/>
      <c r="ACM1" s="80"/>
      <c r="ACN1" s="80"/>
      <c r="ACO1" s="80"/>
      <c r="ACP1" s="80"/>
      <c r="ACQ1" s="80"/>
      <c r="ACR1" s="80"/>
      <c r="ACS1" s="80"/>
      <c r="ACT1" s="80"/>
      <c r="ACU1" s="80"/>
      <c r="ACV1" s="80"/>
      <c r="ACW1" s="80"/>
      <c r="ACX1" s="80"/>
      <c r="ACY1" s="80"/>
      <c r="ACZ1" s="80"/>
      <c r="ADA1" s="80"/>
      <c r="ADB1" s="80"/>
      <c r="ADC1" s="80"/>
      <c r="ADD1" s="80"/>
      <c r="ADE1" s="80"/>
      <c r="ADF1" s="80"/>
      <c r="ADG1" s="80"/>
      <c r="ADH1" s="80"/>
      <c r="ADI1" s="80"/>
      <c r="ADJ1" s="80"/>
      <c r="ADK1" s="80"/>
      <c r="ADL1" s="80"/>
      <c r="ADM1" s="80"/>
      <c r="ADN1" s="80"/>
      <c r="ADO1" s="80"/>
      <c r="ADP1" s="80"/>
      <c r="ADQ1" s="80"/>
      <c r="ADR1" s="80"/>
      <c r="ADS1" s="80"/>
      <c r="ADT1" s="80"/>
      <c r="ADU1" s="80"/>
      <c r="ADV1" s="80"/>
      <c r="ADW1" s="80"/>
      <c r="ADX1" s="80"/>
      <c r="ADY1" s="80"/>
      <c r="ADZ1" s="80"/>
      <c r="AEA1" s="80"/>
      <c r="AEB1" s="80"/>
      <c r="AEC1" s="80"/>
      <c r="AED1" s="80"/>
      <c r="AEE1" s="80"/>
      <c r="AEF1" s="80"/>
      <c r="AEG1" s="80"/>
      <c r="AEH1" s="80"/>
      <c r="AEI1" s="80"/>
      <c r="AEJ1" s="80"/>
      <c r="AEK1" s="80"/>
      <c r="AEL1" s="80"/>
      <c r="AEM1" s="80"/>
      <c r="AEN1" s="80"/>
      <c r="AEO1" s="80"/>
      <c r="AEP1" s="80"/>
      <c r="AEQ1" s="80"/>
      <c r="AER1" s="80"/>
      <c r="AES1" s="80"/>
      <c r="AET1" s="80"/>
      <c r="AEU1" s="80"/>
      <c r="AEV1" s="80"/>
      <c r="AEW1" s="80"/>
      <c r="AEX1" s="80"/>
      <c r="AEY1" s="80"/>
      <c r="AEZ1" s="80"/>
      <c r="AFA1" s="80"/>
      <c r="AFB1" s="80"/>
      <c r="AFC1" s="80"/>
      <c r="AFD1" s="80"/>
      <c r="AFE1" s="80"/>
      <c r="AFF1" s="80"/>
      <c r="AFG1" s="80"/>
      <c r="AFH1" s="80"/>
      <c r="AFI1" s="80"/>
      <c r="AFJ1" s="80"/>
      <c r="AFK1" s="80"/>
      <c r="AFL1" s="80"/>
      <c r="AFM1" s="80"/>
      <c r="AFN1" s="80"/>
      <c r="AFO1" s="80"/>
      <c r="AFP1" s="80"/>
      <c r="AFQ1" s="80"/>
      <c r="AFR1" s="80"/>
      <c r="AFS1" s="80"/>
      <c r="AFT1" s="80"/>
      <c r="AFU1" s="80"/>
      <c r="AFV1" s="80"/>
      <c r="AFW1" s="80"/>
      <c r="AFX1" s="80"/>
      <c r="AFY1" s="80"/>
      <c r="AFZ1" s="80"/>
      <c r="AGA1" s="80"/>
      <c r="AGB1" s="80"/>
      <c r="AGC1" s="80"/>
      <c r="AGD1" s="80"/>
      <c r="AGE1" s="80"/>
      <c r="AGF1" s="80"/>
      <c r="AGG1" s="80"/>
      <c r="AGH1" s="80"/>
      <c r="AGI1" s="80"/>
      <c r="AGJ1" s="80"/>
      <c r="AGK1" s="80"/>
      <c r="AGL1" s="80"/>
      <c r="AGM1" s="80"/>
      <c r="AGN1" s="80"/>
      <c r="AGO1" s="80"/>
      <c r="AGP1" s="80"/>
      <c r="AGQ1" s="80"/>
      <c r="AGR1" s="80"/>
      <c r="AGS1" s="80"/>
      <c r="AGT1" s="80"/>
      <c r="AGU1" s="80"/>
      <c r="AGV1" s="80"/>
      <c r="AGW1" s="80"/>
      <c r="AGX1" s="80"/>
      <c r="AGY1" s="80"/>
      <c r="AGZ1" s="80"/>
      <c r="AHA1" s="80"/>
      <c r="AHB1" s="80"/>
      <c r="AHC1" s="80"/>
      <c r="AHD1" s="80"/>
      <c r="AHE1" s="80"/>
      <c r="AHF1" s="80"/>
      <c r="AHG1" s="80"/>
      <c r="AHH1" s="80"/>
      <c r="AHI1" s="80"/>
      <c r="AHJ1" s="80"/>
      <c r="AHK1" s="80"/>
      <c r="AHL1" s="80"/>
      <c r="AHM1" s="80"/>
      <c r="AHN1" s="80"/>
      <c r="AHO1" s="80"/>
      <c r="AHP1" s="80"/>
      <c r="AHQ1" s="80"/>
      <c r="AHR1" s="80"/>
      <c r="AHS1" s="80"/>
      <c r="AHT1" s="80"/>
      <c r="AHU1" s="80"/>
      <c r="AHV1" s="80"/>
      <c r="AHW1" s="80"/>
      <c r="AHX1" s="80"/>
      <c r="AHY1" s="80"/>
      <c r="AHZ1" s="80"/>
      <c r="AIA1" s="80"/>
      <c r="AIB1" s="80"/>
      <c r="AIC1" s="80"/>
      <c r="AID1" s="80"/>
      <c r="AIE1" s="80"/>
      <c r="AIF1" s="80"/>
      <c r="AIG1" s="80"/>
      <c r="AIH1" s="80"/>
      <c r="AII1" s="80"/>
      <c r="AIJ1" s="80"/>
      <c r="AIK1" s="80"/>
      <c r="AIL1" s="80"/>
      <c r="AIM1" s="80"/>
      <c r="AIN1" s="80"/>
      <c r="AIO1" s="80"/>
      <c r="AIP1" s="80"/>
      <c r="AIQ1" s="80"/>
      <c r="AIR1" s="80"/>
      <c r="AIS1" s="80"/>
      <c r="AIT1" s="80"/>
      <c r="AIU1" s="80"/>
      <c r="AIV1" s="80"/>
      <c r="AIW1" s="80"/>
      <c r="AIX1" s="80"/>
      <c r="AIY1" s="80"/>
      <c r="AIZ1" s="80"/>
      <c r="AJA1" s="80"/>
      <c r="AJB1" s="80"/>
      <c r="AJC1" s="80"/>
      <c r="AJD1" s="80"/>
      <c r="AJE1" s="80"/>
      <c r="AJF1" s="80"/>
      <c r="AJG1" s="80"/>
      <c r="AJH1" s="80"/>
      <c r="AJI1" s="80"/>
      <c r="AJJ1" s="80"/>
      <c r="AJK1" s="80"/>
      <c r="AJL1" s="80"/>
      <c r="AJM1" s="80"/>
      <c r="AJN1" s="80"/>
      <c r="AJO1" s="80"/>
      <c r="AJP1" s="80"/>
      <c r="AJQ1" s="80"/>
      <c r="AJR1" s="80"/>
      <c r="AJS1" s="80"/>
      <c r="AJT1" s="80"/>
      <c r="AJU1" s="80"/>
      <c r="AJV1" s="80"/>
      <c r="AJW1" s="80"/>
      <c r="AJX1" s="80"/>
      <c r="AJY1" s="80"/>
      <c r="AJZ1" s="80"/>
      <c r="AKA1" s="80"/>
      <c r="AKB1" s="80"/>
      <c r="AKC1" s="80"/>
      <c r="AKD1" s="80"/>
      <c r="AKE1" s="80"/>
      <c r="AKF1" s="80"/>
      <c r="AKG1" s="80"/>
      <c r="AKH1" s="80"/>
      <c r="AKI1" s="80"/>
      <c r="AKJ1" s="80"/>
      <c r="AKK1" s="80"/>
      <c r="AKL1" s="80"/>
      <c r="AKM1" s="80"/>
      <c r="AKN1" s="80"/>
      <c r="AKO1" s="80"/>
      <c r="AKP1" s="80"/>
      <c r="AKQ1" s="80"/>
      <c r="AKR1" s="80"/>
      <c r="AKS1" s="80"/>
      <c r="AKT1" s="80"/>
      <c r="AKU1" s="80"/>
      <c r="AKV1" s="80"/>
      <c r="AKW1" s="80"/>
      <c r="AKX1" s="80"/>
      <c r="AKY1" s="80"/>
      <c r="AKZ1" s="80"/>
      <c r="ALA1" s="80"/>
      <c r="ALB1" s="80"/>
      <c r="ALC1" s="80"/>
      <c r="ALD1" s="80"/>
      <c r="ALE1" s="80"/>
      <c r="ALF1" s="80"/>
      <c r="ALG1" s="80"/>
      <c r="ALH1" s="80"/>
      <c r="ALI1" s="80"/>
      <c r="ALJ1" s="80"/>
      <c r="ALK1" s="80"/>
      <c r="ALL1" s="80"/>
      <c r="ALM1" s="80"/>
      <c r="ALN1" s="80"/>
      <c r="ALO1" s="80"/>
      <c r="ALP1" s="80"/>
      <c r="ALQ1" s="80"/>
      <c r="ALR1" s="80"/>
      <c r="ALS1" s="80"/>
      <c r="ALT1" s="80"/>
      <c r="ALU1" s="80"/>
      <c r="ALV1" s="80"/>
      <c r="ALW1" s="80"/>
      <c r="ALX1" s="80"/>
      <c r="ALY1" s="80"/>
      <c r="ALZ1" s="80"/>
      <c r="AMA1" s="80"/>
      <c r="AMB1" s="80"/>
      <c r="AMC1" s="80"/>
      <c r="AMD1" s="80"/>
      <c r="AME1" s="80"/>
      <c r="AMF1" s="80"/>
      <c r="AMG1" s="80"/>
    </row>
    <row r="2" spans="1:1021" s="84" customFormat="1" ht="84.75" customHeight="1">
      <c r="A2" s="82" t="s">
        <v>198</v>
      </c>
      <c r="B2" s="82" t="s">
        <v>199</v>
      </c>
      <c r="C2" s="82">
        <f>SUM(D2:F2)</f>
        <v>416.5</v>
      </c>
      <c r="D2" s="82">
        <f t="shared" ref="D2:I2" si="0">SUMPRODUCT(D3:D221,$P3:$P221)</f>
        <v>250</v>
      </c>
      <c r="E2" s="82">
        <f t="shared" si="0"/>
        <v>166.5</v>
      </c>
      <c r="F2" s="82">
        <f t="shared" si="0"/>
        <v>0</v>
      </c>
      <c r="G2" s="82">
        <f t="shared" si="0"/>
        <v>0</v>
      </c>
      <c r="H2" s="82">
        <f t="shared" si="0"/>
        <v>0</v>
      </c>
      <c r="I2" s="82">
        <f t="shared" si="0"/>
        <v>30</v>
      </c>
      <c r="J2" s="82"/>
      <c r="K2" s="82"/>
      <c r="L2" s="83"/>
      <c r="M2" s="83"/>
      <c r="N2" s="83"/>
      <c r="O2" s="83"/>
    </row>
    <row r="3" spans="1:1021" ht="20.100000000000001" customHeight="1">
      <c r="A3" s="85" t="s">
        <v>17</v>
      </c>
      <c r="B3" s="86" t="s">
        <v>200</v>
      </c>
      <c r="C3" s="87">
        <f>SUM(D3:F3)</f>
        <v>156</v>
      </c>
      <c r="D3" s="87">
        <f>SUM(D4:D8)</f>
        <v>122</v>
      </c>
      <c r="E3" s="87">
        <f>SUM(E4:E8)</f>
        <v>34</v>
      </c>
      <c r="F3" s="87">
        <f>SUM(F4:F8)</f>
        <v>0</v>
      </c>
      <c r="G3" s="87">
        <f>SUM(G4:G8)</f>
        <v>0</v>
      </c>
      <c r="H3" s="88"/>
      <c r="I3" s="89">
        <v>8</v>
      </c>
      <c r="J3" s="90">
        <f>SUM(J4:J8)</f>
        <v>8</v>
      </c>
      <c r="K3" s="91" t="s">
        <v>22</v>
      </c>
      <c r="L3" s="91"/>
      <c r="M3" s="92" t="s">
        <v>19</v>
      </c>
      <c r="N3" s="92" t="s">
        <v>19</v>
      </c>
      <c r="O3" s="91"/>
      <c r="P3" s="81">
        <f>IF(ISBLANK(A3),0,1)</f>
        <v>1</v>
      </c>
    </row>
    <row r="4" spans="1:1021" ht="20.100000000000001" customHeight="1">
      <c r="A4" s="93" t="s">
        <v>20</v>
      </c>
      <c r="B4" s="94" t="s">
        <v>201</v>
      </c>
      <c r="C4" s="95"/>
      <c r="D4" s="95">
        <v>24</v>
      </c>
      <c r="E4" s="95">
        <v>2</v>
      </c>
      <c r="F4" s="95">
        <v>0</v>
      </c>
      <c r="G4" s="95">
        <v>0</v>
      </c>
      <c r="H4" s="96">
        <f>2/8</f>
        <v>0.25</v>
      </c>
      <c r="I4" s="96"/>
      <c r="J4" s="97">
        <v>2</v>
      </c>
      <c r="K4" s="98"/>
      <c r="L4" s="99"/>
      <c r="M4" s="98" t="s">
        <v>23</v>
      </c>
      <c r="N4" s="100" t="s">
        <v>202</v>
      </c>
      <c r="O4" s="99" t="s">
        <v>28</v>
      </c>
      <c r="P4" s="80"/>
    </row>
    <row r="5" spans="1:1021" ht="20.100000000000001" customHeight="1">
      <c r="A5" s="93"/>
      <c r="B5" s="94" t="s">
        <v>203</v>
      </c>
      <c r="C5" s="95"/>
      <c r="D5" s="95">
        <v>44</v>
      </c>
      <c r="E5" s="95">
        <v>2</v>
      </c>
      <c r="F5" s="95">
        <v>0</v>
      </c>
      <c r="G5" s="95">
        <v>0</v>
      </c>
      <c r="H5" s="96">
        <f>2/8</f>
        <v>0.25</v>
      </c>
      <c r="I5" s="96"/>
      <c r="J5" s="97">
        <v>2</v>
      </c>
      <c r="K5" s="98"/>
      <c r="L5" s="99"/>
      <c r="M5" s="98" t="s">
        <v>23</v>
      </c>
      <c r="N5" s="100" t="s">
        <v>202</v>
      </c>
      <c r="O5" s="99" t="s">
        <v>28</v>
      </c>
      <c r="P5" s="80"/>
    </row>
    <row r="6" spans="1:1021" ht="20.100000000000001" customHeight="1">
      <c r="A6" s="93"/>
      <c r="B6" s="94" t="s">
        <v>204</v>
      </c>
      <c r="C6" s="95"/>
      <c r="D6" s="95">
        <v>18</v>
      </c>
      <c r="E6" s="351">
        <v>2</v>
      </c>
      <c r="F6" s="95">
        <v>0</v>
      </c>
      <c r="G6" s="95">
        <v>0</v>
      </c>
      <c r="H6" s="96">
        <f>1/8</f>
        <v>0.125</v>
      </c>
      <c r="I6" s="96"/>
      <c r="J6" s="97">
        <v>1</v>
      </c>
      <c r="K6" s="98"/>
      <c r="L6" s="99"/>
      <c r="M6" s="98" t="s">
        <v>23</v>
      </c>
      <c r="N6" s="100" t="s">
        <v>202</v>
      </c>
      <c r="O6" s="99" t="s">
        <v>28</v>
      </c>
      <c r="P6" s="80"/>
    </row>
    <row r="7" spans="1:1021" ht="41.25" customHeight="1">
      <c r="A7" s="93"/>
      <c r="B7" s="94" t="s">
        <v>205</v>
      </c>
      <c r="C7" s="95"/>
      <c r="D7" s="95">
        <v>8</v>
      </c>
      <c r="E7" s="95">
        <v>0</v>
      </c>
      <c r="F7" s="95">
        <v>0</v>
      </c>
      <c r="G7" s="95">
        <v>0</v>
      </c>
      <c r="H7" s="96">
        <f>1/8</f>
        <v>0.125</v>
      </c>
      <c r="I7" s="96"/>
      <c r="J7" s="97">
        <v>1</v>
      </c>
      <c r="K7" s="98"/>
      <c r="L7" s="99"/>
      <c r="M7" s="98" t="s">
        <v>23</v>
      </c>
      <c r="N7" s="100" t="s">
        <v>202</v>
      </c>
      <c r="O7" s="99" t="s">
        <v>28</v>
      </c>
      <c r="P7" s="80"/>
    </row>
    <row r="8" spans="1:1021" ht="59.25" customHeight="1">
      <c r="A8" s="93"/>
      <c r="B8" s="94" t="s">
        <v>206</v>
      </c>
      <c r="C8" s="95"/>
      <c r="D8" s="95">
        <v>28</v>
      </c>
      <c r="E8" s="95">
        <v>28</v>
      </c>
      <c r="F8" s="95">
        <v>0</v>
      </c>
      <c r="G8" s="95">
        <v>0</v>
      </c>
      <c r="H8" s="96">
        <f>2/8</f>
        <v>0.25</v>
      </c>
      <c r="I8" s="96"/>
      <c r="J8" s="97">
        <v>2</v>
      </c>
      <c r="K8" s="98"/>
      <c r="L8" s="99"/>
      <c r="M8" s="98" t="s">
        <v>23</v>
      </c>
      <c r="N8" s="100" t="s">
        <v>202</v>
      </c>
      <c r="O8" s="99" t="s">
        <v>28</v>
      </c>
      <c r="P8" s="80"/>
    </row>
    <row r="9" spans="1:1021" ht="20.100000000000001" customHeight="1">
      <c r="A9" s="85" t="s">
        <v>17</v>
      </c>
      <c r="B9" s="86" t="s">
        <v>207</v>
      </c>
      <c r="C9" s="87">
        <f>SUM(D9:F9)</f>
        <v>131</v>
      </c>
      <c r="D9" s="87">
        <f>SUM(D10:D12)</f>
        <v>62</v>
      </c>
      <c r="E9" s="87">
        <f>SUM(E10:E12)</f>
        <v>69</v>
      </c>
      <c r="F9" s="87">
        <f>SUM(F10:F12)</f>
        <v>0</v>
      </c>
      <c r="G9" s="87">
        <f>SUM(G10:G12)</f>
        <v>0</v>
      </c>
      <c r="H9" s="88"/>
      <c r="I9" s="89">
        <v>8</v>
      </c>
      <c r="J9" s="90">
        <f>SUM(J10:J12)</f>
        <v>5</v>
      </c>
      <c r="K9" s="91" t="s">
        <v>22</v>
      </c>
      <c r="L9" s="91"/>
      <c r="M9" s="92" t="s">
        <v>19</v>
      </c>
      <c r="N9" s="92" t="s">
        <v>19</v>
      </c>
      <c r="O9" s="91"/>
      <c r="P9" s="81">
        <f>IF(ISBLANK(A9),0,1)</f>
        <v>1</v>
      </c>
    </row>
    <row r="10" spans="1:1021" ht="54.75" customHeight="1">
      <c r="A10" s="93" t="s">
        <v>20</v>
      </c>
      <c r="B10" s="101" t="s">
        <v>209</v>
      </c>
      <c r="C10" s="95"/>
      <c r="D10" s="95">
        <v>12</v>
      </c>
      <c r="E10" s="95">
        <v>15</v>
      </c>
      <c r="F10" s="95">
        <v>0</v>
      </c>
      <c r="G10" s="95">
        <v>0</v>
      </c>
      <c r="H10" s="96">
        <v>0.25</v>
      </c>
      <c r="I10" s="96"/>
      <c r="J10" s="97">
        <v>1</v>
      </c>
      <c r="K10" s="98"/>
      <c r="L10" s="99"/>
      <c r="M10" s="98" t="s">
        <v>23</v>
      </c>
      <c r="N10" s="100" t="s">
        <v>202</v>
      </c>
      <c r="O10" s="99" t="s">
        <v>28</v>
      </c>
      <c r="P10" s="80"/>
    </row>
    <row r="11" spans="1:1021" ht="48" customHeight="1">
      <c r="A11" s="93" t="s">
        <v>20</v>
      </c>
      <c r="B11" s="101" t="s">
        <v>210</v>
      </c>
      <c r="C11" s="95"/>
      <c r="D11" s="95">
        <v>8</v>
      </c>
      <c r="E11" s="95">
        <v>12</v>
      </c>
      <c r="F11" s="95">
        <v>0</v>
      </c>
      <c r="G11" s="95">
        <v>0</v>
      </c>
      <c r="H11" s="96">
        <v>0.25</v>
      </c>
      <c r="I11" s="96"/>
      <c r="J11" s="97">
        <v>1</v>
      </c>
      <c r="K11" s="98"/>
      <c r="L11" s="99"/>
      <c r="M11" s="98" t="s">
        <v>23</v>
      </c>
      <c r="N11" s="100" t="s">
        <v>202</v>
      </c>
      <c r="O11" s="99" t="s">
        <v>28</v>
      </c>
      <c r="P11" s="80"/>
    </row>
    <row r="12" spans="1:1021" ht="42.75" customHeight="1">
      <c r="A12" s="93" t="s">
        <v>20</v>
      </c>
      <c r="B12" s="101" t="s">
        <v>211</v>
      </c>
      <c r="C12" s="95"/>
      <c r="D12" s="95">
        <v>42</v>
      </c>
      <c r="E12" s="95">
        <v>42</v>
      </c>
      <c r="F12" s="95">
        <v>0</v>
      </c>
      <c r="G12" s="95">
        <v>0</v>
      </c>
      <c r="H12" s="96">
        <v>0.5</v>
      </c>
      <c r="I12" s="96"/>
      <c r="J12" s="97">
        <v>3</v>
      </c>
      <c r="K12" s="98"/>
      <c r="L12" s="99"/>
      <c r="M12" s="98" t="s">
        <v>23</v>
      </c>
      <c r="N12" s="100" t="s">
        <v>202</v>
      </c>
      <c r="O12" s="99" t="s">
        <v>28</v>
      </c>
      <c r="P12" s="80"/>
    </row>
    <row r="13" spans="1:1021" ht="52.5" customHeight="1">
      <c r="A13" s="85" t="s">
        <v>17</v>
      </c>
      <c r="B13" s="103" t="s">
        <v>212</v>
      </c>
      <c r="C13" s="87">
        <f>SUM(D13:F13)</f>
        <v>122</v>
      </c>
      <c r="D13" s="87">
        <f>SUM(D14:D16)</f>
        <v>66</v>
      </c>
      <c r="E13" s="87">
        <f>SUM(E14:E16)</f>
        <v>56</v>
      </c>
      <c r="F13" s="87">
        <f>SUM(F14:F16)</f>
        <v>0</v>
      </c>
      <c r="G13" s="87">
        <f>SUM(G14:G16)</f>
        <v>0</v>
      </c>
      <c r="H13" s="88"/>
      <c r="I13" s="89">
        <v>8</v>
      </c>
      <c r="J13" s="90"/>
      <c r="K13" s="91"/>
      <c r="L13" s="91"/>
      <c r="M13" s="92" t="s">
        <v>19</v>
      </c>
      <c r="N13" s="104" t="s">
        <v>202</v>
      </c>
      <c r="O13" s="91"/>
      <c r="P13" s="81">
        <f>IF(ISBLANK(A13),0,1)</f>
        <v>1</v>
      </c>
    </row>
    <row r="14" spans="1:1021" ht="45.75" customHeight="1">
      <c r="A14" s="93" t="s">
        <v>20</v>
      </c>
      <c r="B14" s="94" t="s">
        <v>213</v>
      </c>
      <c r="C14" s="95"/>
      <c r="D14" s="95">
        <v>18</v>
      </c>
      <c r="E14" s="95">
        <v>18</v>
      </c>
      <c r="F14" s="95">
        <v>0</v>
      </c>
      <c r="G14" s="95">
        <v>0</v>
      </c>
      <c r="H14" s="96">
        <f>2/8</f>
        <v>0.25</v>
      </c>
      <c r="I14" s="96"/>
      <c r="J14" s="97">
        <v>2</v>
      </c>
      <c r="K14" s="98" t="s">
        <v>22</v>
      </c>
      <c r="L14" s="99"/>
      <c r="M14" s="98" t="s">
        <v>23</v>
      </c>
      <c r="N14" s="100" t="s">
        <v>202</v>
      </c>
      <c r="O14" s="99" t="s">
        <v>28</v>
      </c>
      <c r="P14" s="80"/>
    </row>
    <row r="15" spans="1:1021" ht="44.25" customHeight="1">
      <c r="A15" s="93" t="s">
        <v>20</v>
      </c>
      <c r="B15" s="94" t="s">
        <v>214</v>
      </c>
      <c r="C15" s="95"/>
      <c r="D15" s="95">
        <v>18</v>
      </c>
      <c r="E15" s="95">
        <v>18</v>
      </c>
      <c r="F15" s="95">
        <v>0</v>
      </c>
      <c r="G15" s="95">
        <v>0</v>
      </c>
      <c r="H15" s="96">
        <f>2/8</f>
        <v>0.25</v>
      </c>
      <c r="I15" s="96"/>
      <c r="J15" s="97">
        <v>2</v>
      </c>
      <c r="K15" s="98" t="s">
        <v>22</v>
      </c>
      <c r="L15" s="99"/>
      <c r="M15" s="98" t="s">
        <v>23</v>
      </c>
      <c r="N15" s="100" t="s">
        <v>202</v>
      </c>
      <c r="O15" s="99" t="s">
        <v>28</v>
      </c>
      <c r="P15" s="80"/>
    </row>
    <row r="16" spans="1:1021" ht="51" customHeight="1">
      <c r="A16" s="93" t="s">
        <v>20</v>
      </c>
      <c r="B16" s="94" t="s">
        <v>215</v>
      </c>
      <c r="C16" s="95"/>
      <c r="D16" s="95">
        <v>30</v>
      </c>
      <c r="E16" s="95">
        <v>20</v>
      </c>
      <c r="F16" s="95">
        <v>0</v>
      </c>
      <c r="G16" s="95">
        <v>0</v>
      </c>
      <c r="H16" s="96">
        <f>4/8</f>
        <v>0.5</v>
      </c>
      <c r="I16" s="96"/>
      <c r="J16" s="97">
        <v>4</v>
      </c>
      <c r="K16" s="98" t="s">
        <v>22</v>
      </c>
      <c r="L16" s="99"/>
      <c r="M16" s="98" t="s">
        <v>23</v>
      </c>
      <c r="N16" s="100" t="s">
        <v>202</v>
      </c>
      <c r="O16" s="99" t="s">
        <v>28</v>
      </c>
      <c r="P16" s="80"/>
    </row>
    <row r="17" spans="1:16" ht="48" customHeight="1">
      <c r="A17" s="85" t="s">
        <v>17</v>
      </c>
      <c r="B17" s="103" t="s">
        <v>216</v>
      </c>
      <c r="C17" s="87">
        <f>SUM(D17:F17)</f>
        <v>7.5</v>
      </c>
      <c r="D17" s="87">
        <f>SUM(D18:D18)</f>
        <v>0</v>
      </c>
      <c r="E17" s="87">
        <f>SUM(E18:E18)</f>
        <v>7.5</v>
      </c>
      <c r="F17" s="87">
        <f>SUM(F18:F18)</f>
        <v>0</v>
      </c>
      <c r="G17" s="87">
        <f>SUM(G18:G18)</f>
        <v>0</v>
      </c>
      <c r="H17" s="88"/>
      <c r="I17" s="356">
        <v>6</v>
      </c>
      <c r="J17" s="90"/>
      <c r="K17" s="91"/>
      <c r="L17" s="91"/>
      <c r="M17" s="92" t="s">
        <v>19</v>
      </c>
      <c r="N17" s="104" t="s">
        <v>217</v>
      </c>
      <c r="O17" s="91"/>
      <c r="P17" s="81">
        <v>1</v>
      </c>
    </row>
    <row r="18" spans="1:16" ht="53.25" customHeight="1">
      <c r="A18" s="93" t="s">
        <v>20</v>
      </c>
      <c r="B18" s="105" t="s">
        <v>218</v>
      </c>
      <c r="C18" s="95" t="s">
        <v>32</v>
      </c>
      <c r="D18" s="95">
        <v>0</v>
      </c>
      <c r="E18" s="351">
        <v>7.5</v>
      </c>
      <c r="F18" s="95">
        <v>0</v>
      </c>
      <c r="G18" s="95">
        <v>0</v>
      </c>
      <c r="H18" s="96">
        <f>3/3</f>
        <v>1</v>
      </c>
      <c r="I18" s="96"/>
      <c r="J18" s="97">
        <v>3</v>
      </c>
      <c r="K18" s="98" t="s">
        <v>22</v>
      </c>
      <c r="L18" s="99"/>
      <c r="M18" s="98" t="s">
        <v>23</v>
      </c>
      <c r="N18" s="100" t="s">
        <v>217</v>
      </c>
      <c r="O18" s="99" t="s">
        <v>28</v>
      </c>
    </row>
    <row r="21" spans="1:16" ht="20.100000000000001" customHeight="1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20.100000000000001" customHeight="1">
      <c r="A22" s="108" t="s">
        <v>222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</row>
    <row r="23" spans="1:16" ht="20.100000000000001" customHeight="1"/>
    <row r="24" spans="1:16" ht="20.100000000000001" customHeight="1">
      <c r="A24" s="109" t="s">
        <v>135</v>
      </c>
    </row>
    <row r="25" spans="1:16">
      <c r="A25" s="109" t="s">
        <v>173</v>
      </c>
    </row>
    <row r="29" spans="1:16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MAM4-S7 EIT DS</vt:lpstr>
      <vt:lpstr>MAM4-S8 EIT DS</vt:lpstr>
      <vt:lpstr>Maquette MAM3-S5</vt:lpstr>
      <vt:lpstr>Maquette MAM3-S6</vt:lpstr>
      <vt:lpstr>Maquette MAM4-S7</vt:lpstr>
      <vt:lpstr>Maquette MAM4-S8</vt:lpstr>
      <vt:lpstr>Maquette MAM5-S9_IMAFA (FISE)</vt:lpstr>
      <vt:lpstr>Maquette MAM5-S9_INUM (FISE)</vt:lpstr>
      <vt:lpstr>Maquette MAM5-S9_IMAFA (ALT)</vt:lpstr>
      <vt:lpstr>Maquette MAM5-S9_INUM (ALT)</vt:lpstr>
      <vt:lpstr>Maquette MAM5-S9_SD (FISE)</vt:lpstr>
      <vt:lpstr>Maquette MAM5-S9_SD (ALT)</vt:lpstr>
      <vt:lpstr>Maquette MAM5-S10_IMAFA (FISE)</vt:lpstr>
      <vt:lpstr>Maquette MAM5-S10_IMAFA (ALT)</vt:lpstr>
      <vt:lpstr>Maquette MAM5-S10_INUM (FISE)</vt:lpstr>
      <vt:lpstr>Maquette MAM5-S10_INUM (ALT)</vt:lpstr>
      <vt:lpstr>Maquette MAM5-S10_SD (FISE)</vt:lpstr>
      <vt:lpstr>Maquette MAM5-S10_SD (ALT)</vt:lpstr>
    </vt:vector>
  </TitlesOfParts>
  <Manager/>
  <Company>Institut Math., Univ. Bourgogne &amp; CNRS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Jean-Baptiste Caillau</dc:creator>
  <cp:keywords/>
  <dc:description/>
  <cp:lastModifiedBy>user</cp:lastModifiedBy>
  <cp:revision/>
  <dcterms:created xsi:type="dcterms:W3CDTF">2019-04-05T16:17:26Z</dcterms:created>
  <dcterms:modified xsi:type="dcterms:W3CDTF">2020-06-04T16:07:40Z</dcterms:modified>
  <cp:category/>
  <cp:contentStatus/>
</cp:coreProperties>
</file>